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2" activeTab="6"/>
  </bookViews>
  <sheets>
    <sheet name="Титульний лист" sheetId="1" r:id="rId1"/>
    <sheet name="І Фін результат 2023" sheetId="2" r:id="rId2"/>
    <sheet name="ІІ Розр з бюджетом 2023" sheetId="3" r:id="rId3"/>
    <sheet name="ІІІ Рух грошових коштів 2023" sheetId="4" r:id="rId4"/>
    <sheet name="ІV Кап інвестиції 2023" sheetId="5" r:id="rId5"/>
    <sheet name="V ОП 2023" sheetId="6" r:id="rId6"/>
    <sheet name="Лист1" sheetId="7" r:id="rId7"/>
  </sheets>
  <definedNames>
    <definedName name="_xlnm.Print_Area" localSheetId="5">'V ОП 2023'!$A$1:$D$37</definedName>
    <definedName name="_xlnm.Print_Area" localSheetId="1">'І Фін результат 2023'!$A$1:$J$115</definedName>
    <definedName name="_xlnm.Print_Area" localSheetId="4">'ІV Кап інвестиції 2023'!$A$1:$I$21</definedName>
    <definedName name="_xlnm.Print_Area" localSheetId="2">'ІІ Розр з бюджетом 2023'!$A$1:$I$43</definedName>
    <definedName name="_xlnm.Print_Area" localSheetId="3">'ІІІ Рух грошових коштів 2023'!$A$1:$J$51</definedName>
  </definedNames>
  <calcPr fullCalcOnLoad="1"/>
</workbook>
</file>

<file path=xl/sharedStrings.xml><?xml version="1.0" encoding="utf-8"?>
<sst xmlns="http://schemas.openxmlformats.org/spreadsheetml/2006/main" count="388" uniqueCount="245">
  <si>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</si>
  <si>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</si>
  <si>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</si>
  <si>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</si>
  <si>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</si>
  <si>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</si>
  <si>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</si>
  <si>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</si>
  <si>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</si>
  <si>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</si>
  <si>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</si>
  <si>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</si>
  <si>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</si>
  <si>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</si>
  <si>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</si>
  <si>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</si>
  <si>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</si>
  <si>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</si>
  <si>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</si>
  <si>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</si>
  <si>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</si>
  <si>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</si>
  <si>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</si>
  <si>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</si>
  <si>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</si>
  <si>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</si>
  <si>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</si>
  <si>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</si>
  <si>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</si>
  <si>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</si>
  <si>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</si>
  <si>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</si>
  <si>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</si>
  <si>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</si>
  <si>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</si>
  <si>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</si>
  <si>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</si>
  <si>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</si>
  <si>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</si>
  <si>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</si>
  <si>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</si>
  <si>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</si>
  <si>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</si>
  <si>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</si>
  <si>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</si>
  <si>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</si>
  <si>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</si>
  <si>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</si>
  <si>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</si>
  <si>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</si>
  <si>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</si>
  <si>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</si>
  <si>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</si>
  <si>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</si>
  <si>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</si>
  <si>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</si>
  <si>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</si>
  <si>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</si>
  <si>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</si>
  <si>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</si>
  <si>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</si>
  <si>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</si>
  <si>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</si>
  <si>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</si>
  <si>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</si>
  <si>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</si>
  <si>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</si>
  <si>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</si>
  <si>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</si>
  <si>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</si>
  <si>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</si>
  <si>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</si>
  <si>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</si>
  <si>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</si>
  <si>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</si>
  <si>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</si>
  <si>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</si>
  <si>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</si>
  <si>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</si>
  <si>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</si>
  <si>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</si>
  <si>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</si>
  <si>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</si>
  <si>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</si>
  <si>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</si>
  <si>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</si>
  <si>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</si>
  <si>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</si>
  <si>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</si>
  <si>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</si>
  <si>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</si>
  <si>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</si>
  <si>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</si>
  <si>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</si>
  <si>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</si>
  <si>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</si>
  <si>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</si>
  <si>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</si>
  <si>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</si>
  <si>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</si>
  <si>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</si>
  <si>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</si>
  <si>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</si>
  <si>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</si>
  <si>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</si>
  <si>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</si>
  <si>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</si>
  <si>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</si>
  <si>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</si>
  <si>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</si>
  <si>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</si>
  <si>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</si>
  <si>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</si>
  <si>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</si>
  <si>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</si>
  <si>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</si>
  <si>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</si>
  <si>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</si>
  <si>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</si>
  <si>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</si>
  <si>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</si>
  <si>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</si>
  <si>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</si>
  <si>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</si>
  <si>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</si>
  <si>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</si>
  <si>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</si>
  <si>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</si>
  <si>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</si>
  <si>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</si>
  <si>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</si>
  <si>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</si>
  <si>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</si>
  <si>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</si>
  <si>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</si>
  <si>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</si>
  <si>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</si>
  <si>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</si>
  <si>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</si>
  <si>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</si>
  <si>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</si>
  <si>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</si>
  <si>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</si>
  <si>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</si>
  <si>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</si>
  <si>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</si>
  <si>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</si>
  <si>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</si>
  <si>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</si>
  <si>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</si>
  <si>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</si>
  <si>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</si>
  <si>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</si>
  <si>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</si>
  <si>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</si>
  <si>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</si>
  <si>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</si>
  <si>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</si>
  <si>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</si>
  <si>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</si>
  <si>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</si>
  <si>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</si>
  <si>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</si>
  <si>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</si>
  <si>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</si>
  <si>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</si>
  <si>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</si>
  <si>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</si>
  <si>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</si>
  <si>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</si>
  <si>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</si>
  <si>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</si>
  <si>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</si>
  <si>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</si>
  <si>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</si>
  <si>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</si>
  <si>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</si>
  <si>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</si>
  <si>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</si>
  <si>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</si>
  <si>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</si>
  <si>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</si>
  <si>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</si>
  <si>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</si>
  <si>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</si>
  <si>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</si>
  <si>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</si>
  <si>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</si>
  <si>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</si>
  <si>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</si>
  <si>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</si>
  <si>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</si>
  <si>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</si>
  <si>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</si>
  <si>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</si>
  <si>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</si>
  <si>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</si>
  <si>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</si>
  <si>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</si>
  <si>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</si>
  <si>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</si>
  <si>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</si>
  <si>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</si>
  <si>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</si>
  <si>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</si>
  <si>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</si>
  <si>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</si>
  <si>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</si>
  <si>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</si>
  <si>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</si>
  <si>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</si>
  <si>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</si>
  <si>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</si>
  <si>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</si>
  <si>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</si>
  <si>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Відшкодування комунальних послуг та платні послуги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</si>
  <si>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</si>
  <si>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</si>
  <si>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</si>
  <si>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</si>
  <si>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r>
      <t>придбання</t>
    </r>
    <r>
      <rPr>
        <sz val="7"/>
        <color indexed="10"/>
        <rFont val="Times New Roman"/>
        <family val="1"/>
      </rPr>
      <t xml:space="preserve"> на </t>
    </r>
    <r>
      <rPr>
        <sz val="7"/>
        <rFont val="Times New Roman"/>
        <family val="1"/>
      </rPr>
      <t>оновлення необоротних активів (розшифрувати)</t>
    </r>
  </si>
  <si>
    <t xml:space="preserve">за ЄДРПОУ 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</si>
  <si>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</si>
  <si>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</si>
  <si>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</si>
  <si>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тимч.втр.прац.з))</t>
    </r>
    <r>
      <rPr>
        <i/>
        <sz val="7"/>
        <rFont val="Times New Roman"/>
        <family val="1"/>
      </rPr>
      <t xml:space="preserve"> </t>
    </r>
  </si>
  <si>
    <t>Розрахунки з оплати праці  (заробітна плата -23657 тис.грн., ПДФО-5289 тис.грн, військовий збір - 440тис.грн, ЄСВ-6465тис.грн. )</t>
  </si>
  <si>
    <t>ЄСВ</t>
  </si>
  <si>
    <t>Військовий збір</t>
  </si>
  <si>
    <t>ФІНАНСОВИЙ ПЛАН ПІДПРИЄМСТВА НА 2023 рік</t>
  </si>
  <si>
    <t>інші податки та збори (війсбковий збір)</t>
  </si>
  <si>
    <t>Придбання матеріальних цінностей, основних засобів, штрафи, вкиконання судових рішень)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</si>
  <si>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</si>
  <si>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</si>
  <si>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</si>
  <si>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>ЗМІНЕНИЙ ФІНАНСОВИЙ ПЛАН ПІДПРИЄМСТВА НА 2023 РІК</t>
  </si>
  <si>
    <t>Фінансовий план поточного 2023  року</t>
  </si>
  <si>
    <t>Змінений фінансовий план прточного 2023  року</t>
  </si>
  <si>
    <t>Факт минулого 2022  року</t>
  </si>
  <si>
    <t>консультаційні та інформаційні послуги (сервісна послуга "Держзакупівлі, радник, бюджетна бухгалтерія, програма "АВК", посл.обслуговування системи обсл."Спрут")</t>
  </si>
  <si>
    <t>Касові послуги, плата за абонеменське обслуговування</t>
  </si>
  <si>
    <t>Поточне відрахування орендної плати</t>
  </si>
  <si>
    <t>придбання (виготовлення) основних засобів: тракторів, щітка дорожня з карданним валом, виготовлення проектно-кошторисної документації</t>
  </si>
  <si>
    <t>модернізація, модифікація (добудова, дообладнання, реконструкція) основних засобів .</t>
  </si>
  <si>
    <t xml:space="preserve">VІ. Розподіл коштів, отриманих з  бюджету МТГ на поповнення статутного капіталу
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</si>
</sst>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0"/>
    <numFmt numFmtId="217" formatCode="0.00000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1" fontId="3" fillId="24" borderId="0" xfId="0" applyNumberFormat="1" applyFont="1" applyFill="1" applyAlignment="1">
      <alignment/>
    </xf>
    <xf numFmtId="209" fontId="10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201" fontId="25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209" fontId="26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1" fillId="24" borderId="0" xfId="0" applyFont="1" applyFill="1" applyAlignment="1">
      <alignment/>
    </xf>
    <xf numFmtId="206" fontId="51" fillId="24" borderId="0" xfId="0" applyNumberFormat="1" applyFont="1" applyFill="1" applyAlignment="1">
      <alignment/>
    </xf>
    <xf numFmtId="209" fontId="51" fillId="24" borderId="0" xfId="0" applyNumberFormat="1" applyFont="1" applyFill="1" applyAlignment="1">
      <alignment/>
    </xf>
    <xf numFmtId="206" fontId="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 quotePrefix="1">
      <alignment horizontal="center" vertical="center"/>
    </xf>
    <xf numFmtId="201" fontId="25" fillId="24" borderId="20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 quotePrefix="1">
      <alignment horizontal="center" vertical="center"/>
    </xf>
    <xf numFmtId="201" fontId="31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/>
    </xf>
    <xf numFmtId="0" fontId="25" fillId="24" borderId="20" xfId="0" applyFont="1" applyFill="1" applyBorder="1" applyAlignment="1">
      <alignment wrapText="1"/>
    </xf>
    <xf numFmtId="0" fontId="25" fillId="24" borderId="22" xfId="0" applyFont="1" applyFill="1" applyBorder="1" applyAlignment="1">
      <alignment horizontal="left" wrapText="1"/>
    </xf>
    <xf numFmtId="208" fontId="25" fillId="24" borderId="20" xfId="0" applyNumberFormat="1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left"/>
    </xf>
    <xf numFmtId="201" fontId="33" fillId="24" borderId="20" xfId="0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left" vertical="center" wrapText="1" shrinkToFi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 quotePrefix="1">
      <alignment horizontal="center"/>
    </xf>
    <xf numFmtId="0" fontId="31" fillId="24" borderId="20" xfId="0" applyFont="1" applyFill="1" applyBorder="1" applyAlignment="1" quotePrefix="1">
      <alignment horizontal="center"/>
    </xf>
    <xf numFmtId="201" fontId="25" fillId="24" borderId="20" xfId="0" applyNumberFormat="1" applyFont="1" applyFill="1" applyBorder="1" applyAlignment="1">
      <alignment/>
    </xf>
    <xf numFmtId="201" fontId="33" fillId="24" borderId="20" xfId="0" applyNumberFormat="1" applyFont="1" applyFill="1" applyBorder="1" applyAlignment="1">
      <alignment/>
    </xf>
    <xf numFmtId="0" fontId="25" fillId="24" borderId="2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left" vertical="center" wrapText="1"/>
      <protection/>
    </xf>
    <xf numFmtId="201" fontId="33" fillId="24" borderId="20" xfId="0" applyNumberFormat="1" applyFont="1" applyFill="1" applyBorder="1" applyAlignment="1">
      <alignment vertical="center" wrapText="1"/>
    </xf>
    <xf numFmtId="0" fontId="31" fillId="24" borderId="20" xfId="0" applyFont="1" applyFill="1" applyBorder="1" applyAlignment="1">
      <alignment horizontal="center" vertical="center"/>
    </xf>
    <xf numFmtId="201" fontId="31" fillId="24" borderId="20" xfId="0" applyNumberFormat="1" applyFont="1" applyFill="1" applyBorder="1" applyAlignment="1">
      <alignment vertical="center" wrapText="1"/>
    </xf>
    <xf numFmtId="0" fontId="31" fillId="24" borderId="20" xfId="53" applyFont="1" applyFill="1" applyBorder="1" applyAlignment="1">
      <alignment horizontal="center" vertical="center"/>
      <protection/>
    </xf>
    <xf numFmtId="0" fontId="31" fillId="24" borderId="23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 quotePrefix="1">
      <alignment horizontal="center" vertical="center"/>
    </xf>
    <xf numFmtId="0" fontId="31" fillId="24" borderId="24" xfId="53" applyFont="1" applyFill="1" applyBorder="1" applyAlignment="1">
      <alignment horizontal="left" vertical="center" wrapText="1"/>
      <protection/>
    </xf>
    <xf numFmtId="0" fontId="31" fillId="24" borderId="24" xfId="0" applyFont="1" applyFill="1" applyBorder="1" applyAlignment="1" quotePrefix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 applyProtection="1">
      <alignment horizontal="left" vertical="center" wrapText="1"/>
      <protection locked="0"/>
    </xf>
    <xf numFmtId="0" fontId="25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/>
    </xf>
    <xf numFmtId="201" fontId="24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201" fontId="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5" fillId="24" borderId="0" xfId="0" applyFont="1" applyFill="1" applyAlignment="1">
      <alignment/>
    </xf>
    <xf numFmtId="201" fontId="5" fillId="24" borderId="0" xfId="0" applyNumberFormat="1" applyFont="1" applyFill="1" applyAlignment="1">
      <alignment/>
    </xf>
    <xf numFmtId="0" fontId="10" fillId="24" borderId="0" xfId="53" applyFont="1" applyFill="1" applyBorder="1" applyAlignment="1">
      <alignment horizontal="left" vertical="center" wrapText="1"/>
      <protection/>
    </xf>
    <xf numFmtId="201" fontId="9" fillId="24" borderId="0" xfId="0" applyNumberFormat="1" applyFont="1" applyFill="1" applyAlignment="1">
      <alignment/>
    </xf>
    <xf numFmtId="201" fontId="25" fillId="24" borderId="2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 quotePrefix="1">
      <alignment horizontal="center" vertical="center"/>
    </xf>
    <xf numFmtId="204" fontId="4" fillId="24" borderId="0" xfId="0" applyNumberFormat="1" applyFont="1" applyFill="1" applyBorder="1" applyAlignment="1">
      <alignment horizontal="center" vertical="center" wrapText="1"/>
    </xf>
    <xf numFmtId="204" fontId="8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5" fillId="24" borderId="20" xfId="0" applyNumberFormat="1" applyFont="1" applyFill="1" applyBorder="1" applyAlignment="1" quotePrefix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left" vertical="center" wrapText="1"/>
    </xf>
    <xf numFmtId="206" fontId="11" fillId="24" borderId="20" xfId="0" applyNumberFormat="1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left"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6" fontId="0" fillId="24" borderId="0" xfId="0" applyNumberFormat="1" applyFill="1" applyAlignment="1">
      <alignment/>
    </xf>
    <xf numFmtId="209" fontId="0" fillId="24" borderId="0" xfId="0" applyNumberFormat="1" applyFill="1" applyAlignment="1">
      <alignment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29" fillId="24" borderId="26" xfId="0" applyFont="1" applyFill="1" applyBorder="1" applyAlignment="1">
      <alignment/>
    </xf>
    <xf numFmtId="209" fontId="27" fillId="24" borderId="0" xfId="0" applyNumberFormat="1" applyFont="1" applyFill="1" applyAlignment="1">
      <alignment/>
    </xf>
    <xf numFmtId="214" fontId="51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31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201" fontId="25" fillId="24" borderId="20" xfId="0" applyNumberFormat="1" applyFont="1" applyFill="1" applyBorder="1" applyAlignment="1">
      <alignment horizontal="center"/>
    </xf>
    <xf numFmtId="212" fontId="31" fillId="24" borderId="20" xfId="0" applyNumberFormat="1" applyFont="1" applyFill="1" applyBorder="1" applyAlignment="1">
      <alignment vertical="center" wrapText="1"/>
    </xf>
    <xf numFmtId="212" fontId="25" fillId="24" borderId="20" xfId="0" applyNumberFormat="1" applyFont="1" applyFill="1" applyBorder="1" applyAlignment="1">
      <alignment vertical="center" wrapText="1"/>
    </xf>
    <xf numFmtId="206" fontId="10" fillId="24" borderId="25" xfId="0" applyNumberFormat="1" applyFont="1" applyFill="1" applyBorder="1" applyAlignment="1">
      <alignment vertical="center" wrapText="1"/>
    </xf>
    <xf numFmtId="207" fontId="10" fillId="24" borderId="25" xfId="0" applyNumberFormat="1" applyFont="1" applyFill="1" applyBorder="1" applyAlignment="1">
      <alignment vertical="center" wrapText="1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center" vertical="center" wrapText="1"/>
      <protection/>
    </xf>
    <xf numFmtId="0" fontId="10" fillId="24" borderId="26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0" fillId="24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31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31" fillId="24" borderId="25" xfId="53" applyFont="1" applyFill="1" applyBorder="1" applyAlignment="1">
      <alignment horizontal="center" vertical="center" wrapText="1"/>
      <protection/>
    </xf>
    <xf numFmtId="0" fontId="31" fillId="24" borderId="27" xfId="53" applyFont="1" applyFill="1" applyBorder="1" applyAlignment="1">
      <alignment horizontal="center" vertical="center" wrapText="1"/>
      <protection/>
    </xf>
    <xf numFmtId="0" fontId="31" fillId="24" borderId="28" xfId="53" applyFont="1" applyFill="1" applyBorder="1" applyAlignment="1">
      <alignment horizontal="center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0" fontId="10" fillId="24" borderId="29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left"/>
    </xf>
    <xf numFmtId="0" fontId="10" fillId="24" borderId="0" xfId="0" applyFont="1" applyFill="1" applyAlignment="1">
      <alignment horizontal="left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2.7109375" style="0" customWidth="1"/>
  </cols>
  <sheetData>
    <row r="1" spans="2:5" ht="18.75">
      <c r="B1" s="4"/>
      <c r="E1" s="3" t="s">
        <v>128</v>
      </c>
    </row>
    <row r="2" spans="2:5" ht="12.75">
      <c r="B2" s="4"/>
      <c r="E2" t="s">
        <v>142</v>
      </c>
    </row>
    <row r="3" spans="2:5" ht="12.75">
      <c r="B3" s="4"/>
      <c r="E3" t="s">
        <v>142</v>
      </c>
    </row>
    <row r="4" spans="2:5" ht="12.75">
      <c r="B4" s="4"/>
      <c r="E4" t="s">
        <v>142</v>
      </c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spans="2:8" ht="20.25" customHeight="1" thickBot="1">
      <c r="B10" s="167" t="s">
        <v>235</v>
      </c>
      <c r="C10" s="167"/>
      <c r="D10" s="167"/>
      <c r="E10" s="167"/>
      <c r="F10" s="167"/>
      <c r="G10" s="167"/>
      <c r="H10" s="167"/>
    </row>
    <row r="11" spans="2:8" ht="15.75">
      <c r="B11" s="6"/>
      <c r="C11" s="6"/>
      <c r="D11" s="5"/>
      <c r="E11" s="5"/>
      <c r="F11" s="5"/>
      <c r="G11" s="20" t="s">
        <v>129</v>
      </c>
      <c r="H11" s="21"/>
    </row>
    <row r="12" spans="2:8" ht="16.5" thickBot="1">
      <c r="B12" s="18"/>
      <c r="C12" s="2"/>
      <c r="D12" s="2"/>
      <c r="E12" s="2"/>
      <c r="F12" s="6"/>
      <c r="G12" s="24" t="s">
        <v>174</v>
      </c>
      <c r="H12" s="25">
        <v>2023</v>
      </c>
    </row>
    <row r="13" spans="2:8" ht="45" customHeight="1" thickBot="1">
      <c r="B13" s="22" t="s">
        <v>130</v>
      </c>
      <c r="C13" s="172" t="s">
        <v>175</v>
      </c>
      <c r="D13" s="172"/>
      <c r="E13" s="172"/>
      <c r="F13" s="23" t="s">
        <v>221</v>
      </c>
      <c r="G13" s="170">
        <v>39613992</v>
      </c>
      <c r="H13" s="171"/>
    </row>
    <row r="14" spans="2:8" ht="32.25" thickBot="1">
      <c r="B14" s="9" t="s">
        <v>131</v>
      </c>
      <c r="C14" s="169" t="s">
        <v>176</v>
      </c>
      <c r="D14" s="169"/>
      <c r="E14" s="169"/>
      <c r="F14" s="7" t="s">
        <v>132</v>
      </c>
      <c r="G14" s="170">
        <v>150</v>
      </c>
      <c r="H14" s="171"/>
    </row>
    <row r="15" spans="2:8" ht="33" customHeight="1" thickBot="1">
      <c r="B15" s="9" t="s">
        <v>133</v>
      </c>
      <c r="C15" s="172"/>
      <c r="D15" s="172"/>
      <c r="E15" s="172"/>
      <c r="F15" s="7" t="s">
        <v>134</v>
      </c>
      <c r="G15" s="28"/>
      <c r="H15" s="29"/>
    </row>
    <row r="16" spans="2:8" ht="29.25" customHeight="1" thickBot="1">
      <c r="B16" s="9" t="s">
        <v>135</v>
      </c>
      <c r="C16" s="172" t="s">
        <v>177</v>
      </c>
      <c r="D16" s="172"/>
      <c r="E16" s="172"/>
      <c r="F16" s="7" t="s">
        <v>136</v>
      </c>
      <c r="G16" s="170" t="s">
        <v>178</v>
      </c>
      <c r="H16" s="171"/>
    </row>
    <row r="17" spans="2:8" ht="32.25" customHeight="1" thickBot="1">
      <c r="B17" s="9" t="s">
        <v>137</v>
      </c>
      <c r="C17" s="27" t="s">
        <v>179</v>
      </c>
      <c r="D17" s="10"/>
      <c r="E17" s="10"/>
      <c r="F17" s="11"/>
      <c r="G17" s="11"/>
      <c r="H17" s="8"/>
    </row>
    <row r="18" spans="2:8" ht="21.75" customHeight="1" thickBot="1">
      <c r="B18" s="9" t="s">
        <v>138</v>
      </c>
      <c r="C18" s="168" t="s">
        <v>180</v>
      </c>
      <c r="D18" s="168"/>
      <c r="E18" s="10"/>
      <c r="F18" s="11"/>
      <c r="G18" s="11"/>
      <c r="H18" s="8"/>
    </row>
    <row r="19" spans="2:8" ht="21.75" customHeight="1" thickBot="1">
      <c r="B19" s="9" t="s">
        <v>139</v>
      </c>
      <c r="C19" s="51">
        <v>183</v>
      </c>
      <c r="D19" s="12"/>
      <c r="E19" s="12"/>
      <c r="F19" s="10"/>
      <c r="G19" s="11"/>
      <c r="H19" s="8"/>
    </row>
    <row r="20" spans="2:8" ht="21.75" customHeight="1" thickBot="1">
      <c r="B20" s="9" t="s">
        <v>140</v>
      </c>
      <c r="C20" s="26" t="s">
        <v>181</v>
      </c>
      <c r="D20" s="11"/>
      <c r="E20" s="11"/>
      <c r="F20" s="26"/>
      <c r="G20" s="11"/>
      <c r="H20" s="8"/>
    </row>
    <row r="21" spans="2:8" ht="21.75" customHeight="1" thickBot="1">
      <c r="B21" s="9" t="s">
        <v>141</v>
      </c>
      <c r="C21" s="30" t="s">
        <v>182</v>
      </c>
      <c r="D21" s="13"/>
      <c r="E21" s="13"/>
      <c r="F21" s="13"/>
      <c r="G21" s="13"/>
      <c r="H21" s="14"/>
    </row>
    <row r="22" spans="2:8" ht="32.25" thickBot="1">
      <c r="B22" s="31" t="s">
        <v>183</v>
      </c>
      <c r="C22" s="26" t="s">
        <v>198</v>
      </c>
      <c r="D22" s="11"/>
      <c r="E22" s="11"/>
      <c r="F22" s="11"/>
      <c r="G22" s="11"/>
      <c r="H22" s="8"/>
    </row>
    <row r="23" spans="2:8" ht="47.25" customHeight="1">
      <c r="B23" s="19"/>
      <c r="E23" s="17"/>
      <c r="F23" s="2"/>
      <c r="G23" s="2"/>
      <c r="H23" s="2"/>
    </row>
    <row r="24" spans="2:8" ht="15.75">
      <c r="B24" s="2"/>
      <c r="C24" s="2"/>
      <c r="D24" s="2"/>
      <c r="E24" s="2"/>
      <c r="F24" s="6"/>
      <c r="G24" s="2"/>
      <c r="H24" s="2"/>
    </row>
    <row r="25" spans="2:8" ht="12.75">
      <c r="B25" s="15"/>
      <c r="C25" s="15"/>
      <c r="D25" s="15"/>
      <c r="E25" s="15"/>
      <c r="F25" s="15"/>
      <c r="G25" s="15"/>
      <c r="H25" s="15"/>
    </row>
    <row r="26" ht="16.5">
      <c r="B26" s="16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</sheetData>
  <sheetProtection/>
  <mergeCells count="9">
    <mergeCell ref="B10:H10"/>
    <mergeCell ref="C18:D18"/>
    <mergeCell ref="C14:E14"/>
    <mergeCell ref="G14:H14"/>
    <mergeCell ref="C13:E13"/>
    <mergeCell ref="G13:H13"/>
    <mergeCell ref="C15:E15"/>
    <mergeCell ref="G16:H16"/>
    <mergeCell ref="C16:E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zoomScale="120" zoomScaleNormal="120" workbookViewId="0" topLeftCell="A1">
      <selection activeCell="A3" sqref="A3:I3"/>
    </sheetView>
  </sheetViews>
  <sheetFormatPr defaultColWidth="9.140625" defaultRowHeight="12.75"/>
  <cols>
    <col min="1" max="1" width="32.8515625" style="52" customWidth="1"/>
    <col min="2" max="2" width="4.7109375" style="52" customWidth="1"/>
    <col min="3" max="3" width="6.28125" style="52" customWidth="1"/>
    <col min="4" max="4" width="7.00390625" style="52" customWidth="1"/>
    <col min="5" max="5" width="7.28125" style="52" customWidth="1"/>
    <col min="6" max="6" width="5.8515625" style="52" customWidth="1"/>
    <col min="7" max="7" width="5.7109375" style="52" customWidth="1"/>
    <col min="8" max="8" width="6.28125" style="52" customWidth="1"/>
    <col min="9" max="9" width="7.421875" style="52" customWidth="1"/>
    <col min="10" max="16384" width="9.140625" style="52" customWidth="1"/>
  </cols>
  <sheetData>
    <row r="1" spans="1:9" s="32" customFormat="1" ht="18" customHeight="1">
      <c r="A1" s="155" t="s">
        <v>229</v>
      </c>
      <c r="B1" s="155"/>
      <c r="C1" s="155"/>
      <c r="D1" s="155"/>
      <c r="E1" s="155"/>
      <c r="F1" s="155"/>
      <c r="G1" s="155"/>
      <c r="H1" s="155"/>
      <c r="I1" s="155"/>
    </row>
    <row r="2" spans="7:9" s="32" customFormat="1" ht="12.75">
      <c r="G2" s="156" t="s">
        <v>127</v>
      </c>
      <c r="H2" s="156"/>
      <c r="I2" s="156"/>
    </row>
    <row r="3" spans="1:9" s="32" customFormat="1" ht="12.75">
      <c r="A3" s="157" t="s">
        <v>0</v>
      </c>
      <c r="B3" s="157"/>
      <c r="C3" s="157"/>
      <c r="D3" s="157"/>
      <c r="E3" s="157"/>
      <c r="F3" s="157"/>
      <c r="G3" s="157"/>
      <c r="H3" s="157"/>
      <c r="I3" s="157"/>
    </row>
    <row r="4" spans="1:9" ht="1.5" customHeight="1">
      <c r="A4" s="36"/>
      <c r="B4" s="37"/>
      <c r="C4" s="36"/>
      <c r="D4" s="37"/>
      <c r="E4" s="37"/>
      <c r="F4" s="36"/>
      <c r="G4" s="36"/>
      <c r="H4" s="36"/>
      <c r="I4" s="36"/>
    </row>
    <row r="5" spans="1:9" s="45" customFormat="1" ht="11.25" customHeight="1">
      <c r="A5" s="158" t="s">
        <v>1</v>
      </c>
      <c r="B5" s="159" t="s">
        <v>2</v>
      </c>
      <c r="C5" s="159" t="s">
        <v>238</v>
      </c>
      <c r="D5" s="159" t="s">
        <v>236</v>
      </c>
      <c r="E5" s="159" t="s">
        <v>237</v>
      </c>
      <c r="F5" s="159" t="s">
        <v>3</v>
      </c>
      <c r="G5" s="159"/>
      <c r="H5" s="159"/>
      <c r="I5" s="159"/>
    </row>
    <row r="6" spans="1:9" s="45" customFormat="1" ht="50.25" customHeight="1">
      <c r="A6" s="158"/>
      <c r="B6" s="159"/>
      <c r="C6" s="159"/>
      <c r="D6" s="159"/>
      <c r="E6" s="159"/>
      <c r="F6" s="143" t="s">
        <v>4</v>
      </c>
      <c r="G6" s="143" t="s">
        <v>5</v>
      </c>
      <c r="H6" s="143" t="s">
        <v>6</v>
      </c>
      <c r="I6" s="143" t="s">
        <v>7</v>
      </c>
    </row>
    <row r="7" spans="1:9" s="45" customFormat="1" ht="11.25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139">
        <v>9</v>
      </c>
    </row>
    <row r="8" spans="1:9" s="45" customFormat="1" ht="12.75" customHeight="1">
      <c r="A8" s="136" t="s">
        <v>8</v>
      </c>
      <c r="B8" s="136"/>
      <c r="C8" s="136"/>
      <c r="D8" s="136"/>
      <c r="E8" s="136"/>
      <c r="F8" s="136"/>
      <c r="G8" s="136"/>
      <c r="H8" s="136"/>
      <c r="I8" s="136"/>
    </row>
    <row r="9" spans="1:9" s="45" customFormat="1" ht="24" customHeight="1">
      <c r="A9" s="64" t="s">
        <v>9</v>
      </c>
      <c r="B9" s="65">
        <v>1000</v>
      </c>
      <c r="C9" s="66"/>
      <c r="D9" s="66"/>
      <c r="E9" s="66"/>
      <c r="F9" s="66"/>
      <c r="G9" s="66"/>
      <c r="H9" s="66"/>
      <c r="I9" s="66"/>
    </row>
    <row r="10" spans="1:9" s="45" customFormat="1" ht="19.5" customHeight="1">
      <c r="A10" s="64" t="s">
        <v>10</v>
      </c>
      <c r="B10" s="65">
        <v>1010</v>
      </c>
      <c r="C10" s="66"/>
      <c r="D10" s="66"/>
      <c r="E10" s="66"/>
      <c r="F10" s="66"/>
      <c r="G10" s="66"/>
      <c r="H10" s="66"/>
      <c r="I10" s="66"/>
    </row>
    <row r="11" spans="1:9" s="45" customFormat="1" ht="15" customHeight="1">
      <c r="A11" s="64" t="s">
        <v>11</v>
      </c>
      <c r="B11" s="140">
        <v>1011</v>
      </c>
      <c r="C11" s="66"/>
      <c r="D11" s="66"/>
      <c r="E11" s="66"/>
      <c r="F11" s="66"/>
      <c r="G11" s="66"/>
      <c r="H11" s="66"/>
      <c r="I11" s="66"/>
    </row>
    <row r="12" spans="1:9" s="45" customFormat="1" ht="11.25">
      <c r="A12" s="64" t="s">
        <v>12</v>
      </c>
      <c r="B12" s="140">
        <v>1012</v>
      </c>
      <c r="C12" s="66"/>
      <c r="D12" s="66"/>
      <c r="E12" s="66"/>
      <c r="F12" s="66"/>
      <c r="G12" s="66"/>
      <c r="H12" s="66"/>
      <c r="I12" s="66"/>
    </row>
    <row r="13" spans="1:9" s="45" customFormat="1" ht="11.25">
      <c r="A13" s="64" t="s">
        <v>13</v>
      </c>
      <c r="B13" s="140">
        <v>1013</v>
      </c>
      <c r="C13" s="66"/>
      <c r="D13" s="66"/>
      <c r="E13" s="66"/>
      <c r="F13" s="66"/>
      <c r="G13" s="66"/>
      <c r="H13" s="66"/>
      <c r="I13" s="66"/>
    </row>
    <row r="14" spans="1:9" s="45" customFormat="1" ht="15" customHeight="1">
      <c r="A14" s="64" t="s">
        <v>14</v>
      </c>
      <c r="B14" s="140">
        <v>1014</v>
      </c>
      <c r="C14" s="66"/>
      <c r="D14" s="66"/>
      <c r="E14" s="66"/>
      <c r="F14" s="66"/>
      <c r="G14" s="66"/>
      <c r="H14" s="66"/>
      <c r="I14" s="66"/>
    </row>
    <row r="15" spans="1:9" s="45" customFormat="1" ht="11.25">
      <c r="A15" s="64" t="s">
        <v>15</v>
      </c>
      <c r="B15" s="140">
        <v>1015</v>
      </c>
      <c r="C15" s="66"/>
      <c r="D15" s="66"/>
      <c r="E15" s="66"/>
      <c r="F15" s="66"/>
      <c r="G15" s="66"/>
      <c r="H15" s="66"/>
      <c r="I15" s="66"/>
    </row>
    <row r="16" spans="1:9" s="45" customFormat="1" ht="33" customHeight="1">
      <c r="A16" s="64" t="s">
        <v>16</v>
      </c>
      <c r="B16" s="140">
        <v>1016</v>
      </c>
      <c r="C16" s="66"/>
      <c r="D16" s="66"/>
      <c r="E16" s="66"/>
      <c r="F16" s="66"/>
      <c r="G16" s="66"/>
      <c r="H16" s="66"/>
      <c r="I16" s="66"/>
    </row>
    <row r="17" spans="1:9" s="45" customFormat="1" ht="16.5" customHeight="1">
      <c r="A17" s="64" t="s">
        <v>17</v>
      </c>
      <c r="B17" s="140">
        <v>1017</v>
      </c>
      <c r="C17" s="66"/>
      <c r="D17" s="66"/>
      <c r="E17" s="66"/>
      <c r="F17" s="66"/>
      <c r="G17" s="66"/>
      <c r="H17" s="66"/>
      <c r="I17" s="66"/>
    </row>
    <row r="18" spans="1:9" s="45" customFormat="1" ht="11.25">
      <c r="A18" s="64" t="s">
        <v>18</v>
      </c>
      <c r="B18" s="140">
        <v>1018</v>
      </c>
      <c r="C18" s="66"/>
      <c r="D18" s="66"/>
      <c r="E18" s="66"/>
      <c r="F18" s="66"/>
      <c r="G18" s="66"/>
      <c r="H18" s="66"/>
      <c r="I18" s="66"/>
    </row>
    <row r="19" spans="1:9" s="45" customFormat="1" ht="11.25">
      <c r="A19" s="136" t="s">
        <v>19</v>
      </c>
      <c r="B19" s="67">
        <v>1020</v>
      </c>
      <c r="C19" s="68"/>
      <c r="D19" s="68"/>
      <c r="E19" s="68"/>
      <c r="F19" s="68"/>
      <c r="G19" s="68"/>
      <c r="H19" s="68"/>
      <c r="I19" s="68"/>
    </row>
    <row r="20" spans="1:9" s="45" customFormat="1" ht="15.75" customHeight="1">
      <c r="A20" s="64" t="s">
        <v>20</v>
      </c>
      <c r="B20" s="65">
        <v>1030</v>
      </c>
      <c r="C20" s="66">
        <f aca="true" t="shared" si="0" ref="C20:I20">C21+C22+C23+C24+C25+C26+C27+C28+C29+C30+C31+C32+C33+C34+C35+C36+C37+C38+C39+C40+C41+C42</f>
        <v>5365</v>
      </c>
      <c r="D20" s="66">
        <f>D21+D22+D23+D24+D25+D26+D27+D28+D29+D30+D31+D32+D33+D34+D35+D36+D37+D38+D39+D40+D41+D42</f>
        <v>5707</v>
      </c>
      <c r="E20" s="66">
        <f>E21+E22+E23+E24+E25+E26+E27+E28+E29+E30+E31+E32+E33+E34+E35+E36+E37+E38+E39+E40+E41+E42</f>
        <v>5707</v>
      </c>
      <c r="F20" s="66">
        <f t="shared" si="0"/>
        <v>1598</v>
      </c>
      <c r="G20" s="66">
        <f t="shared" si="0"/>
        <v>1274</v>
      </c>
      <c r="H20" s="66">
        <f t="shared" si="0"/>
        <v>1257</v>
      </c>
      <c r="I20" s="66">
        <f t="shared" si="0"/>
        <v>1578</v>
      </c>
    </row>
    <row r="21" spans="1:9" s="45" customFormat="1" ht="20.25" customHeight="1">
      <c r="A21" s="64" t="s">
        <v>21</v>
      </c>
      <c r="B21" s="65">
        <v>1031</v>
      </c>
      <c r="C21" s="66">
        <v>7</v>
      </c>
      <c r="D21" s="66"/>
      <c r="E21" s="66"/>
      <c r="F21" s="66"/>
      <c r="G21" s="66"/>
      <c r="H21" s="66"/>
      <c r="I21" s="66"/>
    </row>
    <row r="22" spans="1:9" s="45" customFormat="1" ht="11.25">
      <c r="A22" s="64" t="s">
        <v>22</v>
      </c>
      <c r="B22" s="65">
        <v>1032</v>
      </c>
      <c r="C22" s="66"/>
      <c r="D22" s="66"/>
      <c r="E22" s="66"/>
      <c r="F22" s="66"/>
      <c r="G22" s="66"/>
      <c r="H22" s="66"/>
      <c r="I22" s="66"/>
    </row>
    <row r="23" spans="1:9" s="45" customFormat="1" ht="11.25">
      <c r="A23" s="64" t="s">
        <v>23</v>
      </c>
      <c r="B23" s="65">
        <v>1033</v>
      </c>
      <c r="C23" s="66"/>
      <c r="D23" s="66"/>
      <c r="E23" s="66"/>
      <c r="F23" s="66"/>
      <c r="G23" s="66"/>
      <c r="H23" s="66"/>
      <c r="I23" s="66"/>
    </row>
    <row r="24" spans="1:9" s="45" customFormat="1" ht="11.25">
      <c r="A24" s="64" t="s">
        <v>24</v>
      </c>
      <c r="B24" s="65">
        <v>1034</v>
      </c>
      <c r="C24" s="66"/>
      <c r="D24" s="66"/>
      <c r="E24" s="66"/>
      <c r="F24" s="66"/>
      <c r="G24" s="66"/>
      <c r="H24" s="66"/>
      <c r="I24" s="66"/>
    </row>
    <row r="25" spans="1:9" s="45" customFormat="1" ht="11.25">
      <c r="A25" s="64" t="s">
        <v>25</v>
      </c>
      <c r="B25" s="65">
        <v>1035</v>
      </c>
      <c r="C25" s="66"/>
      <c r="D25" s="66"/>
      <c r="E25" s="66"/>
      <c r="F25" s="66"/>
      <c r="G25" s="66"/>
      <c r="H25" s="66"/>
      <c r="I25" s="66"/>
    </row>
    <row r="26" spans="1:9" s="45" customFormat="1" ht="12.75" customHeight="1">
      <c r="A26" s="64" t="s">
        <v>26</v>
      </c>
      <c r="B26" s="65">
        <v>1036</v>
      </c>
      <c r="C26" s="69">
        <v>2</v>
      </c>
      <c r="D26" s="69">
        <v>13</v>
      </c>
      <c r="E26" s="69">
        <v>13</v>
      </c>
      <c r="F26" s="69">
        <v>3</v>
      </c>
      <c r="G26" s="69">
        <v>4</v>
      </c>
      <c r="H26" s="69">
        <v>3</v>
      </c>
      <c r="I26" s="69">
        <v>3</v>
      </c>
    </row>
    <row r="27" spans="1:9" s="45" customFormat="1" ht="21">
      <c r="A27" s="64" t="s">
        <v>204</v>
      </c>
      <c r="B27" s="65">
        <v>1037</v>
      </c>
      <c r="C27" s="69">
        <v>13</v>
      </c>
      <c r="D27" s="69">
        <v>14</v>
      </c>
      <c r="E27" s="69">
        <v>14</v>
      </c>
      <c r="F27" s="69">
        <v>4</v>
      </c>
      <c r="G27" s="69">
        <v>3</v>
      </c>
      <c r="H27" s="69">
        <v>4</v>
      </c>
      <c r="I27" s="69">
        <v>3</v>
      </c>
    </row>
    <row r="28" spans="1:9" s="45" customFormat="1" ht="11.25">
      <c r="A28" s="64" t="s">
        <v>27</v>
      </c>
      <c r="B28" s="65">
        <v>1038</v>
      </c>
      <c r="C28" s="66">
        <v>4204</v>
      </c>
      <c r="D28" s="66">
        <v>4321</v>
      </c>
      <c r="E28" s="66">
        <f>F28+G28+H28+I28</f>
        <v>4321</v>
      </c>
      <c r="F28" s="66">
        <f>1150+31</f>
        <v>1181</v>
      </c>
      <c r="G28" s="66">
        <f>950+30</f>
        <v>980</v>
      </c>
      <c r="H28" s="66">
        <f>949+30</f>
        <v>979</v>
      </c>
      <c r="I28" s="66">
        <f>1150+31</f>
        <v>1181</v>
      </c>
    </row>
    <row r="29" spans="1:9" s="45" customFormat="1" ht="11.25">
      <c r="A29" s="64" t="s">
        <v>28</v>
      </c>
      <c r="B29" s="65">
        <v>1039</v>
      </c>
      <c r="C29" s="66">
        <v>920</v>
      </c>
      <c r="D29" s="66">
        <v>951</v>
      </c>
      <c r="E29" s="66">
        <f>F29+G29+H29+I29</f>
        <v>951</v>
      </c>
      <c r="F29" s="66">
        <f>253+7</f>
        <v>260</v>
      </c>
      <c r="G29" s="66">
        <f>209+7</f>
        <v>216</v>
      </c>
      <c r="H29" s="66">
        <f>209+6</f>
        <v>215</v>
      </c>
      <c r="I29" s="66">
        <f>253+7</f>
        <v>260</v>
      </c>
    </row>
    <row r="30" spans="1:9" s="45" customFormat="1" ht="26.25" customHeight="1">
      <c r="A30" s="64" t="s">
        <v>29</v>
      </c>
      <c r="B30" s="65">
        <v>1040</v>
      </c>
      <c r="C30" s="66">
        <v>23</v>
      </c>
      <c r="D30" s="66">
        <v>25</v>
      </c>
      <c r="E30" s="66">
        <v>25</v>
      </c>
      <c r="F30" s="66">
        <v>6</v>
      </c>
      <c r="G30" s="66">
        <v>6</v>
      </c>
      <c r="H30" s="66">
        <v>6</v>
      </c>
      <c r="I30" s="66">
        <v>7</v>
      </c>
    </row>
    <row r="31" spans="1:9" s="45" customFormat="1" ht="21">
      <c r="A31" s="64" t="s">
        <v>30</v>
      </c>
      <c r="B31" s="65">
        <v>1041</v>
      </c>
      <c r="C31" s="66"/>
      <c r="D31" s="66"/>
      <c r="E31" s="66"/>
      <c r="F31" s="66"/>
      <c r="G31" s="66"/>
      <c r="H31" s="66"/>
      <c r="I31" s="66"/>
    </row>
    <row r="32" spans="1:9" s="45" customFormat="1" ht="21">
      <c r="A32" s="64" t="s">
        <v>31</v>
      </c>
      <c r="B32" s="65">
        <v>1042</v>
      </c>
      <c r="C32" s="66"/>
      <c r="D32" s="66"/>
      <c r="E32" s="66"/>
      <c r="F32" s="66"/>
      <c r="G32" s="66"/>
      <c r="H32" s="66"/>
      <c r="I32" s="66"/>
    </row>
    <row r="33" spans="1:9" s="45" customFormat="1" ht="21">
      <c r="A33" s="64" t="s">
        <v>32</v>
      </c>
      <c r="B33" s="65">
        <v>1043</v>
      </c>
      <c r="C33" s="66"/>
      <c r="D33" s="66"/>
      <c r="E33" s="66"/>
      <c r="F33" s="66"/>
      <c r="G33" s="66"/>
      <c r="H33" s="66"/>
      <c r="I33" s="66"/>
    </row>
    <row r="34" spans="1:9" s="45" customFormat="1" ht="11.25">
      <c r="A34" s="64" t="s">
        <v>33</v>
      </c>
      <c r="B34" s="65">
        <v>1044</v>
      </c>
      <c r="C34" s="66"/>
      <c r="D34" s="66"/>
      <c r="E34" s="66"/>
      <c r="F34" s="66"/>
      <c r="G34" s="66"/>
      <c r="H34" s="66"/>
      <c r="I34" s="66"/>
    </row>
    <row r="35" spans="1:9" s="45" customFormat="1" ht="42">
      <c r="A35" s="64" t="s">
        <v>239</v>
      </c>
      <c r="B35" s="65">
        <v>1045</v>
      </c>
      <c r="C35" s="66">
        <v>33</v>
      </c>
      <c r="D35" s="66">
        <v>39</v>
      </c>
      <c r="E35" s="66">
        <v>39</v>
      </c>
      <c r="F35" s="66"/>
      <c r="G35" s="66"/>
      <c r="H35" s="66"/>
      <c r="I35" s="66">
        <v>39</v>
      </c>
    </row>
    <row r="36" spans="1:9" s="45" customFormat="1" ht="21">
      <c r="A36" s="64" t="s">
        <v>232</v>
      </c>
      <c r="B36" s="65">
        <v>1046</v>
      </c>
      <c r="C36" s="66"/>
      <c r="D36" s="66">
        <v>49</v>
      </c>
      <c r="E36" s="66">
        <v>49</v>
      </c>
      <c r="F36" s="66">
        <v>49</v>
      </c>
      <c r="G36" s="66"/>
      <c r="H36" s="66"/>
      <c r="I36" s="66"/>
    </row>
    <row r="37" spans="1:9" s="45" customFormat="1" ht="11.25">
      <c r="A37" s="64" t="s">
        <v>203</v>
      </c>
      <c r="B37" s="65">
        <v>1047</v>
      </c>
      <c r="C37" s="66">
        <v>4</v>
      </c>
      <c r="D37" s="66"/>
      <c r="E37" s="66"/>
      <c r="F37" s="66"/>
      <c r="G37" s="66"/>
      <c r="H37" s="66"/>
      <c r="I37" s="66"/>
    </row>
    <row r="38" spans="1:9" s="45" customFormat="1" ht="21">
      <c r="A38" s="64" t="s">
        <v>34</v>
      </c>
      <c r="B38" s="65">
        <v>1048</v>
      </c>
      <c r="C38" s="66"/>
      <c r="D38" s="66"/>
      <c r="E38" s="66"/>
      <c r="F38" s="66"/>
      <c r="G38" s="66"/>
      <c r="H38" s="66"/>
      <c r="I38" s="66"/>
    </row>
    <row r="39" spans="1:9" s="45" customFormat="1" ht="21">
      <c r="A39" s="64" t="s">
        <v>35</v>
      </c>
      <c r="B39" s="65">
        <v>1049</v>
      </c>
      <c r="C39" s="66">
        <v>2</v>
      </c>
      <c r="D39" s="66">
        <v>7</v>
      </c>
      <c r="E39" s="66">
        <v>7</v>
      </c>
      <c r="F39" s="66">
        <v>1</v>
      </c>
      <c r="G39" s="66">
        <v>2</v>
      </c>
      <c r="H39" s="66">
        <v>2</v>
      </c>
      <c r="I39" s="66">
        <v>2</v>
      </c>
    </row>
    <row r="40" spans="1:9" s="45" customFormat="1" ht="31.5">
      <c r="A40" s="64" t="s">
        <v>36</v>
      </c>
      <c r="B40" s="65">
        <v>1050</v>
      </c>
      <c r="C40" s="66"/>
      <c r="D40" s="66"/>
      <c r="E40" s="66"/>
      <c r="F40" s="66"/>
      <c r="G40" s="66"/>
      <c r="H40" s="66"/>
      <c r="I40" s="66"/>
    </row>
    <row r="41" spans="1:9" s="45" customFormat="1" ht="11.25">
      <c r="A41" s="64" t="s">
        <v>37</v>
      </c>
      <c r="B41" s="139" t="s">
        <v>38</v>
      </c>
      <c r="C41" s="66"/>
      <c r="D41" s="66"/>
      <c r="E41" s="66"/>
      <c r="F41" s="66"/>
      <c r="G41" s="66"/>
      <c r="H41" s="66"/>
      <c r="I41" s="66"/>
    </row>
    <row r="42" spans="1:9" s="45" customFormat="1" ht="11.25" customHeight="1">
      <c r="A42" s="64" t="s">
        <v>193</v>
      </c>
      <c r="B42" s="65">
        <v>1051</v>
      </c>
      <c r="C42" s="68">
        <f>C44+C45+C46+C47+C48+C49+C50+C51+C52+C53+C54+C55+C56+C57+C58</f>
        <v>157</v>
      </c>
      <c r="D42" s="66">
        <f>D43+D44+D45+D46+D47+D48+D49+D50+D51+D52+D53+D54+D55+D56</f>
        <v>288</v>
      </c>
      <c r="E42" s="66">
        <f>E44+E45+E46+E47+E48+E49+E50+E51+E52+E53+E54+E55+E56+E57+E43</f>
        <v>288</v>
      </c>
      <c r="F42" s="66">
        <f>F44+F45+F46+F47+F48+F49+F50+F51+F52+F53+F54+F55+F56+F57+F43</f>
        <v>94</v>
      </c>
      <c r="G42" s="66">
        <f>G44+G45+G46+G47+G48+G49+G50+G51+G52+G53+G54+G55+G56+G57</f>
        <v>63</v>
      </c>
      <c r="H42" s="66">
        <f>H44+H45+H46+H47+H48+H49+H50+H51+H52+H53+H54+H55+H56+H57</f>
        <v>48</v>
      </c>
      <c r="I42" s="66">
        <f>I44+I45+I46+I47+I48+I49+I50+I51+I52+I53+I54+I55+I56</f>
        <v>83</v>
      </c>
    </row>
    <row r="43" spans="1:9" s="45" customFormat="1" ht="11.25" customHeight="1">
      <c r="A43" s="70" t="s">
        <v>224</v>
      </c>
      <c r="B43" s="65"/>
      <c r="C43" s="66"/>
      <c r="D43" s="66">
        <v>1</v>
      </c>
      <c r="E43" s="66">
        <v>1</v>
      </c>
      <c r="F43" s="66">
        <v>1</v>
      </c>
      <c r="G43" s="66"/>
      <c r="H43" s="66"/>
      <c r="I43" s="66"/>
    </row>
    <row r="44" spans="1:9" s="45" customFormat="1" ht="9.75" customHeight="1">
      <c r="A44" s="71" t="s">
        <v>162</v>
      </c>
      <c r="B44" s="65"/>
      <c r="C44" s="66">
        <v>12</v>
      </c>
      <c r="D44" s="66">
        <v>17</v>
      </c>
      <c r="E44" s="66">
        <v>17</v>
      </c>
      <c r="F44" s="66">
        <v>5</v>
      </c>
      <c r="G44" s="66">
        <v>4</v>
      </c>
      <c r="H44" s="66">
        <v>4</v>
      </c>
      <c r="I44" s="66">
        <v>4</v>
      </c>
    </row>
    <row r="45" spans="1:9" s="45" customFormat="1" ht="12.75" customHeight="1">
      <c r="A45" s="72" t="s">
        <v>163</v>
      </c>
      <c r="B45" s="65"/>
      <c r="C45" s="66"/>
      <c r="D45" s="66">
        <v>6</v>
      </c>
      <c r="E45" s="66">
        <v>6</v>
      </c>
      <c r="F45" s="66">
        <v>2</v>
      </c>
      <c r="G45" s="66">
        <v>1</v>
      </c>
      <c r="H45" s="66">
        <v>2</v>
      </c>
      <c r="I45" s="66">
        <v>1</v>
      </c>
    </row>
    <row r="46" spans="1:9" s="45" customFormat="1" ht="21">
      <c r="A46" s="72" t="s">
        <v>164</v>
      </c>
      <c r="B46" s="65"/>
      <c r="C46" s="66">
        <v>12</v>
      </c>
      <c r="D46" s="66">
        <v>6</v>
      </c>
      <c r="E46" s="66">
        <v>6</v>
      </c>
      <c r="F46" s="66">
        <v>1</v>
      </c>
      <c r="G46" s="66">
        <v>2</v>
      </c>
      <c r="H46" s="66">
        <v>2</v>
      </c>
      <c r="I46" s="66">
        <v>1</v>
      </c>
    </row>
    <row r="47" spans="1:9" s="45" customFormat="1" ht="12.75" customHeight="1">
      <c r="A47" s="73" t="s">
        <v>165</v>
      </c>
      <c r="B47" s="65"/>
      <c r="C47" s="66">
        <v>1</v>
      </c>
      <c r="D47" s="66">
        <v>6</v>
      </c>
      <c r="E47" s="66">
        <v>6</v>
      </c>
      <c r="F47" s="66">
        <v>1</v>
      </c>
      <c r="G47" s="66">
        <v>2</v>
      </c>
      <c r="H47" s="66">
        <v>1</v>
      </c>
      <c r="I47" s="66">
        <v>2</v>
      </c>
    </row>
    <row r="48" spans="1:9" s="45" customFormat="1" ht="11.25">
      <c r="A48" s="71" t="s">
        <v>222</v>
      </c>
      <c r="B48" s="65"/>
      <c r="C48" s="66"/>
      <c r="D48" s="66">
        <v>6</v>
      </c>
      <c r="E48" s="66">
        <v>6</v>
      </c>
      <c r="F48" s="66">
        <v>1</v>
      </c>
      <c r="G48" s="66">
        <v>2</v>
      </c>
      <c r="H48" s="66">
        <v>2</v>
      </c>
      <c r="I48" s="66">
        <v>1</v>
      </c>
    </row>
    <row r="49" spans="1:9" s="45" customFormat="1" ht="11.25" customHeight="1">
      <c r="A49" s="71" t="s">
        <v>223</v>
      </c>
      <c r="B49" s="65"/>
      <c r="C49" s="66">
        <v>3</v>
      </c>
      <c r="D49" s="74">
        <v>6</v>
      </c>
      <c r="E49" s="66">
        <v>6</v>
      </c>
      <c r="F49" s="66">
        <v>1</v>
      </c>
      <c r="G49" s="66">
        <v>2</v>
      </c>
      <c r="H49" s="66">
        <v>1</v>
      </c>
      <c r="I49" s="66">
        <v>2</v>
      </c>
    </row>
    <row r="50" spans="1:9" s="45" customFormat="1" ht="11.25">
      <c r="A50" s="73" t="s">
        <v>166</v>
      </c>
      <c r="B50" s="65"/>
      <c r="C50" s="66">
        <v>8</v>
      </c>
      <c r="D50" s="66">
        <v>27</v>
      </c>
      <c r="E50" s="66">
        <v>27</v>
      </c>
      <c r="F50" s="66">
        <v>7</v>
      </c>
      <c r="G50" s="66">
        <v>6</v>
      </c>
      <c r="H50" s="66">
        <v>7</v>
      </c>
      <c r="I50" s="66">
        <v>7</v>
      </c>
    </row>
    <row r="51" spans="1:9" s="45" customFormat="1" ht="11.25" customHeight="1">
      <c r="A51" s="73" t="s">
        <v>167</v>
      </c>
      <c r="B51" s="65"/>
      <c r="C51" s="66">
        <v>3</v>
      </c>
      <c r="D51" s="66">
        <v>4</v>
      </c>
      <c r="E51" s="66">
        <v>4</v>
      </c>
      <c r="F51" s="66">
        <v>1</v>
      </c>
      <c r="G51" s="66">
        <v>1</v>
      </c>
      <c r="H51" s="66">
        <v>1</v>
      </c>
      <c r="I51" s="66">
        <v>1</v>
      </c>
    </row>
    <row r="52" spans="1:9" s="45" customFormat="1" ht="11.25">
      <c r="A52" s="71" t="s">
        <v>168</v>
      </c>
      <c r="B52" s="65"/>
      <c r="C52" s="66">
        <v>12</v>
      </c>
      <c r="D52" s="66">
        <v>16</v>
      </c>
      <c r="E52" s="66">
        <v>16</v>
      </c>
      <c r="F52" s="66">
        <v>10</v>
      </c>
      <c r="G52" s="66"/>
      <c r="H52" s="66"/>
      <c r="I52" s="66">
        <v>6</v>
      </c>
    </row>
    <row r="53" spans="1:9" s="45" customFormat="1" ht="11.25" customHeight="1">
      <c r="A53" s="71" t="s">
        <v>169</v>
      </c>
      <c r="B53" s="65"/>
      <c r="C53" s="66">
        <v>25</v>
      </c>
      <c r="D53" s="66">
        <v>34</v>
      </c>
      <c r="E53" s="66">
        <v>34</v>
      </c>
      <c r="F53" s="66">
        <v>9</v>
      </c>
      <c r="G53" s="66">
        <v>8</v>
      </c>
      <c r="H53" s="66">
        <v>8</v>
      </c>
      <c r="I53" s="66">
        <v>9</v>
      </c>
    </row>
    <row r="54" spans="1:9" s="45" customFormat="1" ht="11.25">
      <c r="A54" s="71" t="s">
        <v>170</v>
      </c>
      <c r="B54" s="65"/>
      <c r="C54" s="66">
        <v>48</v>
      </c>
      <c r="D54" s="66">
        <v>86</v>
      </c>
      <c r="E54" s="66">
        <v>86</v>
      </c>
      <c r="F54" s="66">
        <v>37</v>
      </c>
      <c r="G54" s="66">
        <v>9</v>
      </c>
      <c r="H54" s="66">
        <v>10</v>
      </c>
      <c r="I54" s="66">
        <v>30</v>
      </c>
    </row>
    <row r="55" spans="1:9" s="45" customFormat="1" ht="11.25">
      <c r="A55" s="71" t="s">
        <v>171</v>
      </c>
      <c r="B55" s="65"/>
      <c r="C55" s="66"/>
      <c r="D55" s="66">
        <v>55</v>
      </c>
      <c r="E55" s="66">
        <v>55</v>
      </c>
      <c r="F55" s="66">
        <v>18</v>
      </c>
      <c r="G55" s="66">
        <v>17</v>
      </c>
      <c r="H55" s="66">
        <v>10</v>
      </c>
      <c r="I55" s="66">
        <v>10</v>
      </c>
    </row>
    <row r="56" spans="1:9" s="45" customFormat="1" ht="11.25">
      <c r="A56" s="71" t="s">
        <v>172</v>
      </c>
      <c r="B56" s="65"/>
      <c r="C56" s="66">
        <v>23</v>
      </c>
      <c r="D56" s="66">
        <v>18</v>
      </c>
      <c r="E56" s="66">
        <v>18</v>
      </c>
      <c r="F56" s="66"/>
      <c r="G56" s="66">
        <v>9</v>
      </c>
      <c r="H56" s="66"/>
      <c r="I56" s="66">
        <v>9</v>
      </c>
    </row>
    <row r="57" spans="1:9" s="45" customFormat="1" ht="12.75" customHeight="1">
      <c r="A57" s="75" t="s">
        <v>200</v>
      </c>
      <c r="B57" s="65"/>
      <c r="C57" s="66">
        <v>5</v>
      </c>
      <c r="D57" s="66"/>
      <c r="E57" s="66"/>
      <c r="F57" s="66"/>
      <c r="G57" s="66"/>
      <c r="H57" s="66"/>
      <c r="I57" s="66"/>
    </row>
    <row r="58" spans="1:9" s="45" customFormat="1" ht="12.75" customHeight="1">
      <c r="A58" s="75" t="s">
        <v>240</v>
      </c>
      <c r="B58" s="65"/>
      <c r="C58" s="66">
        <v>5</v>
      </c>
      <c r="D58" s="66"/>
      <c r="E58" s="66"/>
      <c r="F58" s="66"/>
      <c r="G58" s="66"/>
      <c r="H58" s="66"/>
      <c r="I58" s="66"/>
    </row>
    <row r="59" spans="1:9" s="45" customFormat="1" ht="13.5" customHeight="1">
      <c r="A59" s="64" t="s">
        <v>39</v>
      </c>
      <c r="B59" s="65">
        <v>1060</v>
      </c>
      <c r="C59" s="66"/>
      <c r="D59" s="66"/>
      <c r="E59" s="66"/>
      <c r="F59" s="66"/>
      <c r="G59" s="66"/>
      <c r="H59" s="66"/>
      <c r="I59" s="66"/>
    </row>
    <row r="60" spans="1:9" s="45" customFormat="1" ht="13.5" customHeight="1">
      <c r="A60" s="64" t="s">
        <v>40</v>
      </c>
      <c r="B60" s="65">
        <v>1061</v>
      </c>
      <c r="C60" s="66"/>
      <c r="D60" s="66"/>
      <c r="E60" s="66"/>
      <c r="F60" s="66"/>
      <c r="G60" s="66"/>
      <c r="H60" s="66"/>
      <c r="I60" s="66"/>
    </row>
    <row r="61" spans="1:9" s="45" customFormat="1" ht="11.25">
      <c r="A61" s="64" t="s">
        <v>41</v>
      </c>
      <c r="B61" s="65">
        <v>1062</v>
      </c>
      <c r="C61" s="66"/>
      <c r="D61" s="66"/>
      <c r="E61" s="66"/>
      <c r="F61" s="66"/>
      <c r="G61" s="66"/>
      <c r="H61" s="66"/>
      <c r="I61" s="66"/>
    </row>
    <row r="62" spans="1:9" s="45" customFormat="1" ht="12.75" customHeight="1">
      <c r="A62" s="64" t="s">
        <v>27</v>
      </c>
      <c r="B62" s="65">
        <v>1063</v>
      </c>
      <c r="C62" s="66"/>
      <c r="D62" s="66"/>
      <c r="E62" s="66"/>
      <c r="F62" s="66"/>
      <c r="G62" s="66"/>
      <c r="H62" s="66"/>
      <c r="I62" s="66"/>
    </row>
    <row r="63" spans="1:9" s="45" customFormat="1" ht="13.5" customHeight="1">
      <c r="A63" s="64" t="s">
        <v>28</v>
      </c>
      <c r="B63" s="65">
        <v>1064</v>
      </c>
      <c r="C63" s="66"/>
      <c r="D63" s="66"/>
      <c r="E63" s="66"/>
      <c r="F63" s="66"/>
      <c r="G63" s="66"/>
      <c r="H63" s="66"/>
      <c r="I63" s="66"/>
    </row>
    <row r="64" spans="1:9" s="45" customFormat="1" ht="13.5" customHeight="1">
      <c r="A64" s="64" t="s">
        <v>42</v>
      </c>
      <c r="B64" s="65">
        <v>1065</v>
      </c>
      <c r="C64" s="66"/>
      <c r="D64" s="66"/>
      <c r="E64" s="66"/>
      <c r="F64" s="66"/>
      <c r="G64" s="66"/>
      <c r="H64" s="66"/>
      <c r="I64" s="66"/>
    </row>
    <row r="65" spans="1:9" s="45" customFormat="1" ht="13.5" customHeight="1">
      <c r="A65" s="64" t="s">
        <v>43</v>
      </c>
      <c r="B65" s="65">
        <v>1066</v>
      </c>
      <c r="C65" s="66"/>
      <c r="D65" s="66"/>
      <c r="E65" s="66"/>
      <c r="F65" s="66"/>
      <c r="G65" s="66"/>
      <c r="H65" s="66"/>
      <c r="I65" s="66"/>
    </row>
    <row r="66" spans="1:9" s="45" customFormat="1" ht="11.25">
      <c r="A66" s="64" t="s">
        <v>44</v>
      </c>
      <c r="B66" s="65">
        <v>1067</v>
      </c>
      <c r="C66" s="66"/>
      <c r="D66" s="66"/>
      <c r="E66" s="66"/>
      <c r="F66" s="66"/>
      <c r="G66" s="66"/>
      <c r="H66" s="66"/>
      <c r="I66" s="66"/>
    </row>
    <row r="67" spans="1:9" s="45" customFormat="1" ht="11.25">
      <c r="A67" s="64" t="s">
        <v>126</v>
      </c>
      <c r="B67" s="65">
        <v>1070</v>
      </c>
      <c r="C67" s="66">
        <f>C68+C69+C70+C71+C72+C74+C73</f>
        <v>46518</v>
      </c>
      <c r="D67" s="76">
        <f>D68+D69+D70+D71+D72+D74+D73</f>
        <v>63894</v>
      </c>
      <c r="E67" s="66">
        <f>E68+E69+E70+E71+E72+E74+E73</f>
        <v>79447</v>
      </c>
      <c r="F67" s="66">
        <f>F68+F69+F70+F71+F72+F73+F74</f>
        <v>14724</v>
      </c>
      <c r="G67" s="66">
        <f>G68+G69+G70+G71+G72+G73+G74</f>
        <v>17223</v>
      </c>
      <c r="H67" s="76">
        <f>H68+H69+H70+H71+H72+H73+H74</f>
        <v>30348</v>
      </c>
      <c r="I67" s="66">
        <f>I68+I69+I70+I71+I72+I73+I74</f>
        <v>17152</v>
      </c>
    </row>
    <row r="68" spans="1:9" s="45" customFormat="1" ht="11.25">
      <c r="A68" s="64" t="s">
        <v>184</v>
      </c>
      <c r="B68" s="65"/>
      <c r="C68" s="66">
        <v>45632</v>
      </c>
      <c r="D68" s="66">
        <f>71610-3492-5000</f>
        <v>63118</v>
      </c>
      <c r="E68" s="66">
        <f>71610-3492-5000+15428+125</f>
        <v>78671</v>
      </c>
      <c r="F68" s="66">
        <f>17030-2500</f>
        <v>14530</v>
      </c>
      <c r="G68" s="66">
        <v>17029</v>
      </c>
      <c r="H68" s="76">
        <f>17029+13000+125</f>
        <v>30154</v>
      </c>
      <c r="I68" s="66">
        <f>17030-2500+2428</f>
        <v>16958</v>
      </c>
    </row>
    <row r="69" spans="1:9" s="45" customFormat="1" ht="11.25">
      <c r="A69" s="64" t="s">
        <v>185</v>
      </c>
      <c r="B69" s="65"/>
      <c r="C69" s="66">
        <v>135</v>
      </c>
      <c r="D69" s="66">
        <v>129</v>
      </c>
      <c r="E69" s="66">
        <v>129</v>
      </c>
      <c r="F69" s="66">
        <v>32</v>
      </c>
      <c r="G69" s="66">
        <v>33</v>
      </c>
      <c r="H69" s="66">
        <v>32</v>
      </c>
      <c r="I69" s="66">
        <v>32</v>
      </c>
    </row>
    <row r="70" spans="1:9" s="45" customFormat="1" ht="11.25">
      <c r="A70" s="64" t="s">
        <v>186</v>
      </c>
      <c r="B70" s="65"/>
      <c r="C70" s="66">
        <v>148</v>
      </c>
      <c r="D70" s="66">
        <v>135</v>
      </c>
      <c r="E70" s="66">
        <v>135</v>
      </c>
      <c r="F70" s="66">
        <v>34</v>
      </c>
      <c r="G70" s="66">
        <v>34</v>
      </c>
      <c r="H70" s="66">
        <v>33</v>
      </c>
      <c r="I70" s="66">
        <v>34</v>
      </c>
    </row>
    <row r="71" spans="1:9" s="45" customFormat="1" ht="11.25">
      <c r="A71" s="64" t="s">
        <v>187</v>
      </c>
      <c r="B71" s="65"/>
      <c r="C71" s="66">
        <v>6</v>
      </c>
      <c r="D71" s="66">
        <v>2</v>
      </c>
      <c r="E71" s="66">
        <v>2</v>
      </c>
      <c r="F71" s="66">
        <v>1</v>
      </c>
      <c r="G71" s="66">
        <v>0</v>
      </c>
      <c r="H71" s="66">
        <v>1</v>
      </c>
      <c r="I71" s="74">
        <v>0</v>
      </c>
    </row>
    <row r="72" spans="1:9" s="45" customFormat="1" ht="32.25" customHeight="1">
      <c r="A72" s="64" t="s">
        <v>205</v>
      </c>
      <c r="B72" s="65"/>
      <c r="C72" s="66">
        <v>226</v>
      </c>
      <c r="D72" s="66">
        <v>185</v>
      </c>
      <c r="E72" s="66">
        <v>185</v>
      </c>
      <c r="F72" s="66">
        <v>46</v>
      </c>
      <c r="G72" s="66">
        <v>46</v>
      </c>
      <c r="H72" s="66">
        <v>47</v>
      </c>
      <c r="I72" s="66">
        <v>46</v>
      </c>
    </row>
    <row r="73" spans="1:9" s="45" customFormat="1" ht="21">
      <c r="A73" s="64" t="s">
        <v>215</v>
      </c>
      <c r="B73" s="65"/>
      <c r="C73" s="76">
        <v>130</v>
      </c>
      <c r="D73" s="66">
        <v>145</v>
      </c>
      <c r="E73" s="66">
        <v>145</v>
      </c>
      <c r="F73" s="66">
        <v>36</v>
      </c>
      <c r="G73" s="66">
        <v>36</v>
      </c>
      <c r="H73" s="66">
        <v>36</v>
      </c>
      <c r="I73" s="66">
        <v>37</v>
      </c>
    </row>
    <row r="74" spans="1:9" s="45" customFormat="1" ht="11.25">
      <c r="A74" s="64" t="s">
        <v>188</v>
      </c>
      <c r="B74" s="65"/>
      <c r="C74" s="76">
        <v>241</v>
      </c>
      <c r="D74" s="66">
        <v>180</v>
      </c>
      <c r="E74" s="66">
        <v>180</v>
      </c>
      <c r="F74" s="66">
        <v>45</v>
      </c>
      <c r="G74" s="66">
        <v>45</v>
      </c>
      <c r="H74" s="66">
        <v>45</v>
      </c>
      <c r="I74" s="66">
        <v>45</v>
      </c>
    </row>
    <row r="75" spans="1:9" s="45" customFormat="1" ht="11.25">
      <c r="A75" s="77" t="s">
        <v>45</v>
      </c>
      <c r="B75" s="65">
        <v>1080</v>
      </c>
      <c r="C75" s="68">
        <f aca="true" t="shared" si="1" ref="C75:I75">C76+C77+C78+C79+C80+C81+C82+C83</f>
        <v>46530</v>
      </c>
      <c r="D75" s="68">
        <f t="shared" si="1"/>
        <v>65691</v>
      </c>
      <c r="E75" s="68">
        <f t="shared" si="1"/>
        <v>81244</v>
      </c>
      <c r="F75" s="68">
        <f t="shared" si="1"/>
        <v>15003</v>
      </c>
      <c r="G75" s="68">
        <f t="shared" si="1"/>
        <v>17824</v>
      </c>
      <c r="H75" s="68">
        <f t="shared" si="1"/>
        <v>30967</v>
      </c>
      <c r="I75" s="68">
        <f t="shared" si="1"/>
        <v>17450</v>
      </c>
    </row>
    <row r="76" spans="1:9" s="45" customFormat="1" ht="11.25">
      <c r="A76" s="64" t="s">
        <v>11</v>
      </c>
      <c r="B76" s="65"/>
      <c r="C76" s="66">
        <v>1780</v>
      </c>
      <c r="D76" s="66">
        <f>7499-3492+37</f>
        <v>4044</v>
      </c>
      <c r="E76" s="66">
        <v>4044</v>
      </c>
      <c r="F76" s="66">
        <v>1011</v>
      </c>
      <c r="G76" s="66">
        <v>1011</v>
      </c>
      <c r="H76" s="76">
        <v>1011</v>
      </c>
      <c r="I76" s="66">
        <v>1011</v>
      </c>
    </row>
    <row r="77" spans="1:9" s="45" customFormat="1" ht="11.25">
      <c r="A77" s="64" t="s">
        <v>12</v>
      </c>
      <c r="B77" s="65"/>
      <c r="C77" s="66">
        <v>2514</v>
      </c>
      <c r="D77" s="66">
        <f>5079+200</f>
        <v>5279</v>
      </c>
      <c r="E77" s="66">
        <f>F77+G77+H77+I77</f>
        <v>5279</v>
      </c>
      <c r="F77" s="66">
        <v>1320</v>
      </c>
      <c r="G77" s="66">
        <v>1320</v>
      </c>
      <c r="H77" s="76">
        <v>1320</v>
      </c>
      <c r="I77" s="66">
        <v>1319</v>
      </c>
    </row>
    <row r="78" spans="1:9" s="45" customFormat="1" ht="11.25">
      <c r="A78" s="64" t="s">
        <v>13</v>
      </c>
      <c r="B78" s="65"/>
      <c r="C78" s="66">
        <v>2094</v>
      </c>
      <c r="D78" s="66">
        <f>4360+50</f>
        <v>4410</v>
      </c>
      <c r="E78" s="66">
        <f>4360+50</f>
        <v>4410</v>
      </c>
      <c r="F78" s="66">
        <v>1102</v>
      </c>
      <c r="G78" s="66">
        <v>1103</v>
      </c>
      <c r="H78" s="66">
        <v>1102</v>
      </c>
      <c r="I78" s="66">
        <v>1103</v>
      </c>
    </row>
    <row r="79" spans="1:9" s="45" customFormat="1" ht="11.25">
      <c r="A79" s="64" t="s">
        <v>14</v>
      </c>
      <c r="B79" s="65"/>
      <c r="C79" s="66">
        <v>23742</v>
      </c>
      <c r="D79" s="66">
        <v>25065</v>
      </c>
      <c r="E79" s="66">
        <f>F79+G79+H79+I79</f>
        <v>25065</v>
      </c>
      <c r="F79" s="66">
        <f>6297+500-31</f>
        <v>6766</v>
      </c>
      <c r="G79" s="66">
        <f>6296-500-30</f>
        <v>5766</v>
      </c>
      <c r="H79" s="66">
        <f>6297-500-30</f>
        <v>5767</v>
      </c>
      <c r="I79" s="66">
        <f>6297+500-31</f>
        <v>6766</v>
      </c>
    </row>
    <row r="80" spans="1:9" s="45" customFormat="1" ht="11.25">
      <c r="A80" s="64" t="s">
        <v>15</v>
      </c>
      <c r="B80" s="65"/>
      <c r="C80" s="66">
        <v>5119</v>
      </c>
      <c r="D80" s="66">
        <v>5514</v>
      </c>
      <c r="E80" s="66">
        <f>F80+G80+H80+I80</f>
        <v>5514</v>
      </c>
      <c r="F80" s="66">
        <f>1495-7</f>
        <v>1488</v>
      </c>
      <c r="G80" s="66">
        <f>1275-7</f>
        <v>1268</v>
      </c>
      <c r="H80" s="66">
        <f>1275-6</f>
        <v>1269</v>
      </c>
      <c r="I80" s="66">
        <f>1496-7</f>
        <v>1489</v>
      </c>
    </row>
    <row r="81" spans="1:9" s="45" customFormat="1" ht="31.5">
      <c r="A81" s="64" t="s">
        <v>201</v>
      </c>
      <c r="B81" s="65"/>
      <c r="C81" s="66">
        <v>2819</v>
      </c>
      <c r="D81" s="66">
        <f>17549-114+19-5000</f>
        <v>12454</v>
      </c>
      <c r="E81" s="66">
        <v>28007</v>
      </c>
      <c r="F81" s="66">
        <f>4363-778-4+3-2500</f>
        <v>1084</v>
      </c>
      <c r="G81" s="66">
        <f>4364+778-17</f>
        <v>5125</v>
      </c>
      <c r="H81" s="76">
        <f>4364+16+757+5+13000+125</f>
        <v>18267</v>
      </c>
      <c r="I81" s="66">
        <f>4363-757-4+1-2500+2428</f>
        <v>3531</v>
      </c>
    </row>
    <row r="82" spans="1:9" s="45" customFormat="1" ht="15.75" customHeight="1">
      <c r="A82" s="64" t="s">
        <v>17</v>
      </c>
      <c r="B82" s="65"/>
      <c r="C82" s="66">
        <v>7663</v>
      </c>
      <c r="D82" s="66">
        <f>7650-D30</f>
        <v>7625</v>
      </c>
      <c r="E82" s="66">
        <f>7650-E30</f>
        <v>7625</v>
      </c>
      <c r="F82" s="66">
        <v>1907</v>
      </c>
      <c r="G82" s="66">
        <v>1906</v>
      </c>
      <c r="H82" s="66">
        <v>1906</v>
      </c>
      <c r="I82" s="66">
        <v>1906</v>
      </c>
    </row>
    <row r="83" spans="1:9" s="45" customFormat="1" ht="11.25">
      <c r="A83" s="64" t="s">
        <v>195</v>
      </c>
      <c r="B83" s="67"/>
      <c r="C83" s="68">
        <v>799</v>
      </c>
      <c r="D83" s="66">
        <f>1508-D42+80</f>
        <v>1300</v>
      </c>
      <c r="E83" s="66">
        <f>1508-E42+80</f>
        <v>1300</v>
      </c>
      <c r="F83" s="66">
        <v>325</v>
      </c>
      <c r="G83" s="66">
        <v>325</v>
      </c>
      <c r="H83" s="76">
        <v>325</v>
      </c>
      <c r="I83" s="66">
        <v>325</v>
      </c>
    </row>
    <row r="84" spans="1:9" s="45" customFormat="1" ht="11.25">
      <c r="A84" s="136" t="s">
        <v>46</v>
      </c>
      <c r="B84" s="67">
        <v>1100</v>
      </c>
      <c r="C84" s="68"/>
      <c r="D84" s="68"/>
      <c r="E84" s="68"/>
      <c r="F84" s="68"/>
      <c r="G84" s="68"/>
      <c r="H84" s="68"/>
      <c r="I84" s="68"/>
    </row>
    <row r="85" spans="1:9" s="45" customFormat="1" ht="11.25">
      <c r="A85" s="64" t="s">
        <v>47</v>
      </c>
      <c r="B85" s="65">
        <v>1110</v>
      </c>
      <c r="C85" s="66"/>
      <c r="D85" s="66"/>
      <c r="E85" s="66"/>
      <c r="F85" s="66"/>
      <c r="G85" s="66"/>
      <c r="H85" s="66"/>
      <c r="I85" s="66"/>
    </row>
    <row r="86" spans="1:9" s="45" customFormat="1" ht="16.5" customHeight="1">
      <c r="A86" s="64" t="s">
        <v>48</v>
      </c>
      <c r="B86" s="65">
        <v>1120</v>
      </c>
      <c r="C86" s="66"/>
      <c r="D86" s="66"/>
      <c r="E86" s="66"/>
      <c r="F86" s="66"/>
      <c r="G86" s="66"/>
      <c r="H86" s="66"/>
      <c r="I86" s="66"/>
    </row>
    <row r="87" spans="1:9" s="45" customFormat="1" ht="11.25">
      <c r="A87" s="64" t="s">
        <v>49</v>
      </c>
      <c r="B87" s="65">
        <v>1130</v>
      </c>
      <c r="C87" s="66"/>
      <c r="D87" s="66"/>
      <c r="E87" s="66"/>
      <c r="F87" s="66"/>
      <c r="G87" s="66"/>
      <c r="H87" s="66"/>
      <c r="I87" s="66"/>
    </row>
    <row r="88" spans="1:9" s="45" customFormat="1" ht="15.75" customHeight="1">
      <c r="A88" s="64" t="s">
        <v>50</v>
      </c>
      <c r="B88" s="65">
        <v>1140</v>
      </c>
      <c r="C88" s="66"/>
      <c r="D88" s="66"/>
      <c r="E88" s="66"/>
      <c r="F88" s="66"/>
      <c r="G88" s="66"/>
      <c r="H88" s="66"/>
      <c r="I88" s="66"/>
    </row>
    <row r="89" spans="1:9" s="45" customFormat="1" ht="11.25">
      <c r="A89" s="64" t="s">
        <v>154</v>
      </c>
      <c r="B89" s="65">
        <v>1150</v>
      </c>
      <c r="C89" s="66">
        <v>5600</v>
      </c>
      <c r="D89" s="66">
        <f aca="true" t="shared" si="2" ref="D89:I89">D90+D91</f>
        <v>7655</v>
      </c>
      <c r="E89" s="66">
        <f t="shared" si="2"/>
        <v>7655</v>
      </c>
      <c r="F89" s="66">
        <f t="shared" si="2"/>
        <v>1915</v>
      </c>
      <c r="G89" s="66">
        <f t="shared" si="2"/>
        <v>1913</v>
      </c>
      <c r="H89" s="66">
        <f t="shared" si="2"/>
        <v>1913</v>
      </c>
      <c r="I89" s="66">
        <f t="shared" si="2"/>
        <v>1914</v>
      </c>
    </row>
    <row r="90" spans="1:9" s="45" customFormat="1" ht="14.25" customHeight="1">
      <c r="A90" s="64" t="s">
        <v>194</v>
      </c>
      <c r="B90" s="65"/>
      <c r="C90" s="66">
        <v>5591</v>
      </c>
      <c r="D90" s="66">
        <v>7650</v>
      </c>
      <c r="E90" s="66">
        <v>7650</v>
      </c>
      <c r="F90" s="66">
        <v>1913</v>
      </c>
      <c r="G90" s="66">
        <v>1912</v>
      </c>
      <c r="H90" s="66">
        <v>1912</v>
      </c>
      <c r="I90" s="66">
        <v>1913</v>
      </c>
    </row>
    <row r="91" spans="1:9" s="45" customFormat="1" ht="14.25" customHeight="1">
      <c r="A91" s="64" t="s">
        <v>206</v>
      </c>
      <c r="B91" s="65"/>
      <c r="C91" s="66">
        <v>9</v>
      </c>
      <c r="D91" s="66">
        <v>5</v>
      </c>
      <c r="E91" s="66">
        <v>5</v>
      </c>
      <c r="F91" s="66">
        <v>2</v>
      </c>
      <c r="G91" s="66">
        <v>1</v>
      </c>
      <c r="H91" s="66">
        <v>1</v>
      </c>
      <c r="I91" s="66">
        <v>1</v>
      </c>
    </row>
    <row r="92" spans="1:9" s="45" customFormat="1" ht="11.25">
      <c r="A92" s="64" t="s">
        <v>18</v>
      </c>
      <c r="B92" s="65">
        <v>1160</v>
      </c>
      <c r="C92" s="66"/>
      <c r="D92" s="66"/>
      <c r="E92" s="66"/>
      <c r="F92" s="66"/>
      <c r="G92" s="66"/>
      <c r="H92" s="66"/>
      <c r="I92" s="66"/>
    </row>
    <row r="93" spans="1:9" s="45" customFormat="1" ht="15" customHeight="1">
      <c r="A93" s="136" t="s">
        <v>51</v>
      </c>
      <c r="B93" s="67">
        <v>1170</v>
      </c>
      <c r="C93" s="68">
        <f aca="true" t="shared" si="3" ref="C93:I93">C89+C67-C75-C20</f>
        <v>223</v>
      </c>
      <c r="D93" s="68">
        <f>D89+D67-D75-D20</f>
        <v>151</v>
      </c>
      <c r="E93" s="68">
        <f t="shared" si="3"/>
        <v>151</v>
      </c>
      <c r="F93" s="66">
        <f t="shared" si="3"/>
        <v>38</v>
      </c>
      <c r="G93" s="66">
        <f t="shared" si="3"/>
        <v>38</v>
      </c>
      <c r="H93" s="66">
        <f>H89+H67-H75-H20</f>
        <v>37</v>
      </c>
      <c r="I93" s="66">
        <f t="shared" si="3"/>
        <v>38</v>
      </c>
    </row>
    <row r="94" spans="1:9" s="45" customFormat="1" ht="16.5" customHeight="1">
      <c r="A94" s="64" t="s">
        <v>52</v>
      </c>
      <c r="B94" s="140">
        <v>1180</v>
      </c>
      <c r="C94" s="66">
        <v>40</v>
      </c>
      <c r="D94" s="66">
        <f>D93*18%</f>
        <v>27.18</v>
      </c>
      <c r="E94" s="66">
        <f>E93*18%</f>
        <v>27.18</v>
      </c>
      <c r="F94" s="66">
        <v>7</v>
      </c>
      <c r="G94" s="66">
        <v>7</v>
      </c>
      <c r="H94" s="66">
        <v>6</v>
      </c>
      <c r="I94" s="66">
        <v>7</v>
      </c>
    </row>
    <row r="95" spans="1:9" s="45" customFormat="1" ht="11.25">
      <c r="A95" s="64" t="s">
        <v>53</v>
      </c>
      <c r="B95" s="140">
        <v>1181</v>
      </c>
      <c r="C95" s="66"/>
      <c r="D95" s="66"/>
      <c r="E95" s="66"/>
      <c r="F95" s="66"/>
      <c r="G95" s="66"/>
      <c r="H95" s="66"/>
      <c r="I95" s="66"/>
    </row>
    <row r="96" spans="1:9" s="45" customFormat="1" ht="12.75" customHeight="1">
      <c r="A96" s="136" t="s">
        <v>54</v>
      </c>
      <c r="B96" s="67">
        <v>1200</v>
      </c>
      <c r="C96" s="66">
        <f aca="true" t="shared" si="4" ref="C96:I96">C93-C94</f>
        <v>183</v>
      </c>
      <c r="D96" s="66">
        <f>D93-D94</f>
        <v>123.82</v>
      </c>
      <c r="E96" s="66">
        <f>E93-E94</f>
        <v>123.82</v>
      </c>
      <c r="F96" s="66">
        <f t="shared" si="4"/>
        <v>31</v>
      </c>
      <c r="G96" s="66">
        <f t="shared" si="4"/>
        <v>31</v>
      </c>
      <c r="H96" s="66">
        <f t="shared" si="4"/>
        <v>31</v>
      </c>
      <c r="I96" s="66">
        <f t="shared" si="4"/>
        <v>31</v>
      </c>
    </row>
    <row r="97" spans="1:9" s="45" customFormat="1" ht="11.25">
      <c r="A97" s="64" t="s">
        <v>55</v>
      </c>
      <c r="B97" s="139">
        <v>1201</v>
      </c>
      <c r="C97" s="66"/>
      <c r="D97" s="66"/>
      <c r="E97" s="66"/>
      <c r="F97" s="66"/>
      <c r="G97" s="66"/>
      <c r="H97" s="66"/>
      <c r="I97" s="66"/>
    </row>
    <row r="98" spans="1:9" s="45" customFormat="1" ht="11.25">
      <c r="A98" s="64" t="s">
        <v>56</v>
      </c>
      <c r="B98" s="139">
        <v>1202</v>
      </c>
      <c r="C98" s="66"/>
      <c r="D98" s="66"/>
      <c r="E98" s="66"/>
      <c r="F98" s="66"/>
      <c r="G98" s="66"/>
      <c r="H98" s="66"/>
      <c r="I98" s="66"/>
    </row>
    <row r="99" spans="1:9" s="45" customFormat="1" ht="11.25">
      <c r="A99" s="136" t="s">
        <v>57</v>
      </c>
      <c r="B99" s="65">
        <v>1210</v>
      </c>
      <c r="C99" s="68">
        <f aca="true" t="shared" si="5" ref="C99:I99">C89+C67</f>
        <v>52118</v>
      </c>
      <c r="D99" s="68">
        <f>D89+D67</f>
        <v>71549</v>
      </c>
      <c r="E99" s="68">
        <f t="shared" si="5"/>
        <v>87102</v>
      </c>
      <c r="F99" s="68">
        <f t="shared" si="5"/>
        <v>16639</v>
      </c>
      <c r="G99" s="68">
        <f t="shared" si="5"/>
        <v>19136</v>
      </c>
      <c r="H99" s="68">
        <f t="shared" si="5"/>
        <v>32261</v>
      </c>
      <c r="I99" s="68">
        <f t="shared" si="5"/>
        <v>19066</v>
      </c>
    </row>
    <row r="100" spans="1:9" s="45" customFormat="1" ht="11.25">
      <c r="A100" s="136" t="s">
        <v>58</v>
      </c>
      <c r="B100" s="65">
        <v>1220</v>
      </c>
      <c r="C100" s="68">
        <f aca="true" t="shared" si="6" ref="C100:I100">C75+C20</f>
        <v>51895</v>
      </c>
      <c r="D100" s="68">
        <f>D75+D20</f>
        <v>71398</v>
      </c>
      <c r="E100" s="68">
        <f>E75+E20</f>
        <v>86951</v>
      </c>
      <c r="F100" s="68">
        <f t="shared" si="6"/>
        <v>16601</v>
      </c>
      <c r="G100" s="68">
        <f t="shared" si="6"/>
        <v>19098</v>
      </c>
      <c r="H100" s="68">
        <f t="shared" si="6"/>
        <v>32224</v>
      </c>
      <c r="I100" s="68">
        <f t="shared" si="6"/>
        <v>19028</v>
      </c>
    </row>
    <row r="101" spans="1:9" s="45" customFormat="1" ht="12" customHeight="1">
      <c r="A101" s="175" t="s">
        <v>155</v>
      </c>
      <c r="B101" s="175"/>
      <c r="C101" s="175"/>
      <c r="D101" s="175"/>
      <c r="E101" s="175"/>
      <c r="F101" s="175"/>
      <c r="G101" s="175"/>
      <c r="H101" s="175"/>
      <c r="I101" s="175"/>
    </row>
    <row r="102" spans="1:9" s="45" customFormat="1" ht="11.25">
      <c r="A102" s="78" t="s">
        <v>156</v>
      </c>
      <c r="B102" s="65">
        <v>1300</v>
      </c>
      <c r="C102" s="66">
        <v>9293</v>
      </c>
      <c r="D102" s="76">
        <f aca="true" t="shared" si="7" ref="D102:I102">D103+D104</f>
        <v>26343</v>
      </c>
      <c r="E102" s="66">
        <f t="shared" si="7"/>
        <v>41896</v>
      </c>
      <c r="F102" s="66">
        <f t="shared" si="7"/>
        <v>4583</v>
      </c>
      <c r="G102" s="66">
        <f t="shared" si="7"/>
        <v>8576</v>
      </c>
      <c r="H102" s="76">
        <f t="shared" si="7"/>
        <v>21717</v>
      </c>
      <c r="I102" s="66">
        <f t="shared" si="7"/>
        <v>7020</v>
      </c>
    </row>
    <row r="103" spans="1:9" s="45" customFormat="1" ht="21">
      <c r="A103" s="64" t="s">
        <v>202</v>
      </c>
      <c r="B103" s="79">
        <v>1301</v>
      </c>
      <c r="C103" s="66">
        <v>4653</v>
      </c>
      <c r="D103" s="66">
        <f>21620-5000</f>
        <v>16620</v>
      </c>
      <c r="E103" s="66">
        <f>21620-5000+15428+125</f>
        <v>32173</v>
      </c>
      <c r="F103" s="66">
        <f>4652-2500</f>
        <v>2152</v>
      </c>
      <c r="G103" s="66">
        <v>6145</v>
      </c>
      <c r="H103" s="76">
        <f>6162+13000+125</f>
        <v>19287</v>
      </c>
      <c r="I103" s="66">
        <f>4661-2500+2428</f>
        <v>4589</v>
      </c>
    </row>
    <row r="104" spans="1:9" s="45" customFormat="1" ht="11.25">
      <c r="A104" s="64" t="s">
        <v>157</v>
      </c>
      <c r="B104" s="79">
        <v>1302</v>
      </c>
      <c r="C104" s="66">
        <v>4640</v>
      </c>
      <c r="D104" s="66">
        <f>D78+D77+D53+D21</f>
        <v>9723</v>
      </c>
      <c r="E104" s="66">
        <f>E78+E77+E53+E21</f>
        <v>9723</v>
      </c>
      <c r="F104" s="66">
        <f>F77+F78+F53+F21</f>
        <v>2431</v>
      </c>
      <c r="G104" s="66">
        <f>G77+G78+G53+G21</f>
        <v>2431</v>
      </c>
      <c r="H104" s="76">
        <f>H77+H78+H53+H21</f>
        <v>2430</v>
      </c>
      <c r="I104" s="66">
        <f>I77+I78+I53+I21</f>
        <v>2431</v>
      </c>
    </row>
    <row r="105" spans="1:9" s="45" customFormat="1" ht="11.25">
      <c r="A105" s="64" t="s">
        <v>14</v>
      </c>
      <c r="B105" s="80">
        <v>1310</v>
      </c>
      <c r="C105" s="66">
        <v>27946</v>
      </c>
      <c r="D105" s="66">
        <f aca="true" t="shared" si="8" ref="D105:I106">D79+D28</f>
        <v>29386</v>
      </c>
      <c r="E105" s="66">
        <f t="shared" si="8"/>
        <v>29386</v>
      </c>
      <c r="F105" s="66">
        <f t="shared" si="8"/>
        <v>7947</v>
      </c>
      <c r="G105" s="66">
        <f t="shared" si="8"/>
        <v>6746</v>
      </c>
      <c r="H105" s="66">
        <f t="shared" si="8"/>
        <v>6746</v>
      </c>
      <c r="I105" s="66">
        <f t="shared" si="8"/>
        <v>7947</v>
      </c>
    </row>
    <row r="106" spans="1:9" s="45" customFormat="1" ht="11.25">
      <c r="A106" s="64" t="s">
        <v>15</v>
      </c>
      <c r="B106" s="80">
        <v>1320</v>
      </c>
      <c r="C106" s="66">
        <v>6039</v>
      </c>
      <c r="D106" s="66">
        <f t="shared" si="8"/>
        <v>6465</v>
      </c>
      <c r="E106" s="66">
        <f t="shared" si="8"/>
        <v>6465</v>
      </c>
      <c r="F106" s="66">
        <f t="shared" si="8"/>
        <v>1748</v>
      </c>
      <c r="G106" s="66">
        <f t="shared" si="8"/>
        <v>1484</v>
      </c>
      <c r="H106" s="66">
        <f t="shared" si="8"/>
        <v>1484</v>
      </c>
      <c r="I106" s="66">
        <f t="shared" si="8"/>
        <v>1749</v>
      </c>
    </row>
    <row r="107" spans="1:9" s="45" customFormat="1" ht="11.25">
      <c r="A107" s="64" t="s">
        <v>158</v>
      </c>
      <c r="B107" s="80">
        <v>1330</v>
      </c>
      <c r="C107" s="66">
        <v>7686</v>
      </c>
      <c r="D107" s="66">
        <f aca="true" t="shared" si="9" ref="D107:I107">D82+D30</f>
        <v>7650</v>
      </c>
      <c r="E107" s="66">
        <f t="shared" si="9"/>
        <v>7650</v>
      </c>
      <c r="F107" s="66">
        <f t="shared" si="9"/>
        <v>1913</v>
      </c>
      <c r="G107" s="66">
        <f t="shared" si="9"/>
        <v>1912</v>
      </c>
      <c r="H107" s="66">
        <f t="shared" si="9"/>
        <v>1912</v>
      </c>
      <c r="I107" s="66">
        <f t="shared" si="9"/>
        <v>1913</v>
      </c>
    </row>
    <row r="108" spans="1:9" s="45" customFormat="1" ht="11.25">
      <c r="A108" s="64" t="s">
        <v>159</v>
      </c>
      <c r="B108" s="80">
        <v>1340</v>
      </c>
      <c r="C108" s="149">
        <v>931</v>
      </c>
      <c r="D108" s="66">
        <f aca="true" t="shared" si="10" ref="D108:I108">D83+D42-D53</f>
        <v>1554</v>
      </c>
      <c r="E108" s="66">
        <f t="shared" si="10"/>
        <v>1554</v>
      </c>
      <c r="F108" s="66">
        <f t="shared" si="10"/>
        <v>410</v>
      </c>
      <c r="G108" s="66">
        <f t="shared" si="10"/>
        <v>380</v>
      </c>
      <c r="H108" s="66">
        <f t="shared" si="10"/>
        <v>365</v>
      </c>
      <c r="I108" s="66">
        <f t="shared" si="10"/>
        <v>399</v>
      </c>
    </row>
    <row r="109" spans="1:9" s="45" customFormat="1" ht="11.25">
      <c r="A109" s="136" t="s">
        <v>160</v>
      </c>
      <c r="B109" s="81">
        <v>1350</v>
      </c>
      <c r="C109" s="82">
        <f aca="true" t="shared" si="11" ref="C109:I109">C102+C105+C106+C107+C108</f>
        <v>51895</v>
      </c>
      <c r="D109" s="83">
        <f>D102+D105+D106+D107+D108</f>
        <v>71398</v>
      </c>
      <c r="E109" s="82">
        <f>E102+E105+E106+E107+E108</f>
        <v>86951</v>
      </c>
      <c r="F109" s="82">
        <f>F102+F105+F106+F107+F108</f>
        <v>16601</v>
      </c>
      <c r="G109" s="82">
        <f t="shared" si="11"/>
        <v>19098</v>
      </c>
      <c r="H109" s="83">
        <f t="shared" si="11"/>
        <v>32224</v>
      </c>
      <c r="I109" s="82">
        <f t="shared" si="11"/>
        <v>19028</v>
      </c>
    </row>
    <row r="110" spans="1:9" ht="1.5" customHeight="1">
      <c r="A110" s="33"/>
      <c r="B110" s="33"/>
      <c r="C110" s="38"/>
      <c r="D110" s="38"/>
      <c r="E110" s="38"/>
      <c r="F110" s="33"/>
      <c r="G110" s="33"/>
      <c r="H110" s="33"/>
      <c r="I110" s="33"/>
    </row>
    <row r="111" spans="1:9" ht="15">
      <c r="A111" s="176" t="s">
        <v>233</v>
      </c>
      <c r="B111" s="177"/>
      <c r="C111" s="173"/>
      <c r="D111" s="174"/>
      <c r="E111" s="178" t="s">
        <v>198</v>
      </c>
      <c r="F111" s="179"/>
      <c r="G111" s="179"/>
      <c r="H111" s="179"/>
      <c r="I111" s="179"/>
    </row>
    <row r="112" spans="1:9" ht="15">
      <c r="A112" s="33" t="s">
        <v>191</v>
      </c>
      <c r="B112" s="33"/>
      <c r="C112" s="173" t="s">
        <v>85</v>
      </c>
      <c r="D112" s="174"/>
      <c r="E112" s="180" t="s">
        <v>199</v>
      </c>
      <c r="F112" s="181"/>
      <c r="G112" s="181"/>
      <c r="H112" s="181"/>
      <c r="I112" s="181"/>
    </row>
    <row r="113" spans="1:9" ht="15">
      <c r="A113" s="33"/>
      <c r="B113" s="33"/>
      <c r="C113" s="33"/>
      <c r="D113" s="33"/>
      <c r="E113" s="33"/>
      <c r="F113" s="101"/>
      <c r="G113" s="101"/>
      <c r="H113" s="101"/>
      <c r="I113" s="101"/>
    </row>
    <row r="114" spans="1:9" ht="15.75">
      <c r="A114" s="34"/>
      <c r="B114" s="34"/>
      <c r="C114" s="34"/>
      <c r="D114" s="39"/>
      <c r="E114" s="39"/>
      <c r="F114" s="34"/>
      <c r="G114" s="34"/>
      <c r="H114" s="34"/>
      <c r="I114" s="34"/>
    </row>
    <row r="115" spans="1:9" ht="15.75">
      <c r="A115" s="34"/>
      <c r="B115" s="34"/>
      <c r="C115" s="34"/>
      <c r="D115" s="34"/>
      <c r="E115" s="101"/>
      <c r="F115" s="34"/>
      <c r="G115" s="34"/>
      <c r="H115" s="34"/>
      <c r="I115" s="34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F5:I5"/>
    <mergeCell ref="E5:E6"/>
    <mergeCell ref="C112:D112"/>
    <mergeCell ref="A101:I101"/>
    <mergeCell ref="A111:B111"/>
    <mergeCell ref="C111:D111"/>
    <mergeCell ref="E111:I111"/>
    <mergeCell ref="E112:I112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J14" sqref="J14:J35"/>
    </sheetView>
  </sheetViews>
  <sheetFormatPr defaultColWidth="9.140625" defaultRowHeight="12.75"/>
  <cols>
    <col min="1" max="1" width="33.00390625" style="41" customWidth="1"/>
    <col min="2" max="2" width="6.00390625" style="41" customWidth="1"/>
    <col min="3" max="3" width="5.57421875" style="41" customWidth="1"/>
    <col min="4" max="4" width="6.28125" style="41" customWidth="1"/>
    <col min="5" max="5" width="6.57421875" style="41" customWidth="1"/>
    <col min="6" max="6" width="5.57421875" style="41" customWidth="1"/>
    <col min="7" max="7" width="5.7109375" style="41" customWidth="1"/>
    <col min="8" max="8" width="6.00390625" style="41" customWidth="1"/>
    <col min="9" max="9" width="7.00390625" style="41" customWidth="1"/>
    <col min="10" max="10" width="10.140625" style="49" bestFit="1" customWidth="1"/>
    <col min="11" max="11" width="19.8515625" style="49" customWidth="1"/>
    <col min="12" max="19" width="7.00390625" style="49" customWidth="1"/>
    <col min="2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160" t="s">
        <v>143</v>
      </c>
      <c r="H1" s="160"/>
      <c r="I1" s="160"/>
    </row>
    <row r="2" spans="1:9" ht="14.25">
      <c r="A2" s="161" t="s">
        <v>59</v>
      </c>
      <c r="B2" s="161"/>
      <c r="C2" s="161"/>
      <c r="D2" s="161"/>
      <c r="E2" s="161"/>
      <c r="F2" s="161"/>
      <c r="G2" s="161"/>
      <c r="H2" s="161"/>
      <c r="I2" s="161"/>
    </row>
    <row r="3" spans="1:9" ht="7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102" customFormat="1" ht="11.25" customHeight="1">
      <c r="A4" s="158" t="s">
        <v>1</v>
      </c>
      <c r="B4" s="162" t="s">
        <v>2</v>
      </c>
      <c r="C4" s="159" t="s">
        <v>238</v>
      </c>
      <c r="D4" s="159" t="s">
        <v>236</v>
      </c>
      <c r="E4" s="159" t="s">
        <v>237</v>
      </c>
      <c r="F4" s="159" t="s">
        <v>3</v>
      </c>
      <c r="G4" s="159"/>
      <c r="H4" s="159"/>
      <c r="I4" s="159"/>
    </row>
    <row r="5" spans="1:9" s="102" customFormat="1" ht="51.75" customHeight="1">
      <c r="A5" s="158"/>
      <c r="B5" s="162"/>
      <c r="C5" s="159"/>
      <c r="D5" s="159"/>
      <c r="E5" s="159"/>
      <c r="F5" s="143" t="s">
        <v>4</v>
      </c>
      <c r="G5" s="143" t="s">
        <v>5</v>
      </c>
      <c r="H5" s="143" t="s">
        <v>6</v>
      </c>
      <c r="I5" s="143" t="s">
        <v>7</v>
      </c>
    </row>
    <row r="6" spans="1:9" s="102" customFormat="1" ht="8.25" customHeight="1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ht="12" customHeight="1">
      <c r="A7" s="165" t="s">
        <v>60</v>
      </c>
      <c r="B7" s="165"/>
      <c r="C7" s="165"/>
      <c r="D7" s="165"/>
      <c r="E7" s="165"/>
      <c r="F7" s="165"/>
      <c r="G7" s="165"/>
      <c r="H7" s="165"/>
      <c r="I7" s="165"/>
    </row>
    <row r="8" spans="1:10" ht="26.25" customHeight="1">
      <c r="A8" s="85" t="s">
        <v>61</v>
      </c>
      <c r="B8" s="139">
        <v>2000</v>
      </c>
      <c r="C8" s="69">
        <v>59</v>
      </c>
      <c r="D8" s="69">
        <v>105</v>
      </c>
      <c r="E8" s="69">
        <v>133</v>
      </c>
      <c r="F8" s="69">
        <v>133</v>
      </c>
      <c r="G8" s="69">
        <v>89</v>
      </c>
      <c r="H8" s="69">
        <v>115</v>
      </c>
      <c r="I8" s="69">
        <v>42</v>
      </c>
      <c r="J8" s="105"/>
    </row>
    <row r="9" spans="1:10" ht="25.5" customHeight="1">
      <c r="A9" s="85" t="s">
        <v>62</v>
      </c>
      <c r="B9" s="139">
        <v>2010</v>
      </c>
      <c r="C9" s="69">
        <v>28</v>
      </c>
      <c r="D9" s="69"/>
      <c r="E9" s="69"/>
      <c r="F9" s="69"/>
      <c r="G9" s="69"/>
      <c r="H9" s="69"/>
      <c r="I9" s="69"/>
      <c r="J9" s="105"/>
    </row>
    <row r="10" spans="1:14" ht="10.5" customHeight="1">
      <c r="A10" s="85" t="s">
        <v>63</v>
      </c>
      <c r="B10" s="139">
        <v>2030</v>
      </c>
      <c r="C10" s="69"/>
      <c r="D10" s="69"/>
      <c r="E10" s="69"/>
      <c r="F10" s="69"/>
      <c r="G10" s="69"/>
      <c r="H10" s="69"/>
      <c r="I10" s="69"/>
      <c r="J10" s="105"/>
      <c r="K10" s="104"/>
      <c r="L10" s="104"/>
      <c r="M10" s="104"/>
      <c r="N10" s="104"/>
    </row>
    <row r="11" spans="1:10" ht="14.25">
      <c r="A11" s="85" t="s">
        <v>64</v>
      </c>
      <c r="B11" s="139">
        <v>2031</v>
      </c>
      <c r="C11" s="69"/>
      <c r="D11" s="69"/>
      <c r="E11" s="69"/>
      <c r="F11" s="69"/>
      <c r="G11" s="69"/>
      <c r="H11" s="69"/>
      <c r="I11" s="69"/>
      <c r="J11" s="105"/>
    </row>
    <row r="12" spans="1:10" ht="11.25" customHeight="1">
      <c r="A12" s="85" t="s">
        <v>65</v>
      </c>
      <c r="B12" s="139">
        <v>2040</v>
      </c>
      <c r="C12" s="69"/>
      <c r="D12" s="69"/>
      <c r="E12" s="69"/>
      <c r="F12" s="69"/>
      <c r="G12" s="69"/>
      <c r="H12" s="69"/>
      <c r="I12" s="69"/>
      <c r="J12" s="105"/>
    </row>
    <row r="13" spans="1:10" ht="12" customHeight="1">
      <c r="A13" s="85" t="s">
        <v>66</v>
      </c>
      <c r="B13" s="139">
        <v>2050</v>
      </c>
      <c r="C13" s="69"/>
      <c r="D13" s="69"/>
      <c r="E13" s="69"/>
      <c r="F13" s="69"/>
      <c r="G13" s="69"/>
      <c r="H13" s="69"/>
      <c r="I13" s="69"/>
      <c r="J13" s="105"/>
    </row>
    <row r="14" spans="1:11" ht="12.75" customHeight="1">
      <c r="A14" s="85" t="s">
        <v>67</v>
      </c>
      <c r="B14" s="139">
        <v>2060</v>
      </c>
      <c r="C14" s="69">
        <v>81</v>
      </c>
      <c r="D14" s="69">
        <v>70</v>
      </c>
      <c r="E14" s="69">
        <v>213</v>
      </c>
      <c r="F14" s="69">
        <v>70</v>
      </c>
      <c r="G14" s="69"/>
      <c r="H14" s="69">
        <v>100</v>
      </c>
      <c r="I14" s="69">
        <v>43</v>
      </c>
      <c r="J14" s="105"/>
      <c r="K14" s="105"/>
    </row>
    <row r="15" spans="1:11" ht="22.5" customHeight="1">
      <c r="A15" s="85" t="s">
        <v>231</v>
      </c>
      <c r="B15" s="139"/>
      <c r="C15" s="69">
        <v>81</v>
      </c>
      <c r="D15" s="86">
        <v>70</v>
      </c>
      <c r="E15" s="86">
        <v>213</v>
      </c>
      <c r="F15" s="86">
        <v>70</v>
      </c>
      <c r="G15" s="69"/>
      <c r="H15" s="69">
        <v>100</v>
      </c>
      <c r="I15" s="69">
        <v>43</v>
      </c>
      <c r="J15" s="105"/>
      <c r="K15" s="105"/>
    </row>
    <row r="16" spans="1:11" ht="27.75" customHeight="1">
      <c r="A16" s="85" t="s">
        <v>68</v>
      </c>
      <c r="B16" s="139">
        <v>2070</v>
      </c>
      <c r="C16" s="69">
        <v>133</v>
      </c>
      <c r="D16" s="69">
        <v>141</v>
      </c>
      <c r="E16" s="69">
        <v>26</v>
      </c>
      <c r="F16" s="69">
        <v>89</v>
      </c>
      <c r="G16" s="69">
        <f>G8+26</f>
        <v>115</v>
      </c>
      <c r="H16" s="69">
        <v>42</v>
      </c>
      <c r="I16" s="69">
        <v>26</v>
      </c>
      <c r="J16" s="105"/>
      <c r="K16" s="105"/>
    </row>
    <row r="17" spans="1:10" ht="14.25">
      <c r="A17" s="165" t="s">
        <v>69</v>
      </c>
      <c r="B17" s="165"/>
      <c r="C17" s="165"/>
      <c r="D17" s="165"/>
      <c r="E17" s="165"/>
      <c r="F17" s="165"/>
      <c r="G17" s="165"/>
      <c r="H17" s="165"/>
      <c r="I17" s="165"/>
      <c r="J17" s="105"/>
    </row>
    <row r="18" spans="1:10" ht="33" customHeight="1">
      <c r="A18" s="142" t="s">
        <v>70</v>
      </c>
      <c r="B18" s="87">
        <v>2110</v>
      </c>
      <c r="C18" s="88">
        <f aca="true" t="shared" si="0" ref="C18:I18">C24</f>
        <v>424</v>
      </c>
      <c r="D18" s="88">
        <f>D24</f>
        <v>440</v>
      </c>
      <c r="E18" s="88">
        <f t="shared" si="0"/>
        <v>440</v>
      </c>
      <c r="F18" s="88">
        <f t="shared" si="0"/>
        <v>119</v>
      </c>
      <c r="G18" s="88">
        <f t="shared" si="0"/>
        <v>101</v>
      </c>
      <c r="H18" s="88">
        <f t="shared" si="0"/>
        <v>101</v>
      </c>
      <c r="I18" s="88">
        <f t="shared" si="0"/>
        <v>119</v>
      </c>
      <c r="J18" s="105"/>
    </row>
    <row r="19" spans="1:10" ht="12.75" customHeight="1">
      <c r="A19" s="64" t="s">
        <v>71</v>
      </c>
      <c r="B19" s="139">
        <v>2111</v>
      </c>
      <c r="C19" s="69"/>
      <c r="D19" s="69"/>
      <c r="E19" s="69"/>
      <c r="F19" s="69"/>
      <c r="G19" s="69"/>
      <c r="H19" s="69"/>
      <c r="I19" s="69"/>
      <c r="J19" s="105"/>
    </row>
    <row r="20" spans="1:10" ht="21">
      <c r="A20" s="64" t="s">
        <v>144</v>
      </c>
      <c r="B20" s="139">
        <v>2112</v>
      </c>
      <c r="C20" s="69"/>
      <c r="D20" s="69"/>
      <c r="E20" s="69"/>
      <c r="F20" s="69"/>
      <c r="G20" s="69"/>
      <c r="H20" s="69"/>
      <c r="I20" s="69"/>
      <c r="J20" s="105"/>
    </row>
    <row r="21" spans="1:10" ht="24" customHeight="1">
      <c r="A21" s="85" t="s">
        <v>145</v>
      </c>
      <c r="B21" s="84">
        <v>2113</v>
      </c>
      <c r="C21" s="69"/>
      <c r="D21" s="69"/>
      <c r="E21" s="69"/>
      <c r="F21" s="69"/>
      <c r="G21" s="69"/>
      <c r="H21" s="69"/>
      <c r="I21" s="69"/>
      <c r="J21" s="105"/>
    </row>
    <row r="22" spans="1:10" ht="14.25">
      <c r="A22" s="85" t="s">
        <v>72</v>
      </c>
      <c r="B22" s="84">
        <v>2114</v>
      </c>
      <c r="C22" s="69"/>
      <c r="D22" s="69"/>
      <c r="E22" s="69"/>
      <c r="F22" s="69"/>
      <c r="G22" s="69"/>
      <c r="H22" s="69"/>
      <c r="I22" s="69"/>
      <c r="J22" s="105"/>
    </row>
    <row r="23" spans="1:20" ht="12.75" customHeight="1">
      <c r="A23" s="85" t="s">
        <v>73</v>
      </c>
      <c r="B23" s="84">
        <v>2115</v>
      </c>
      <c r="C23" s="69"/>
      <c r="D23" s="69"/>
      <c r="E23" s="69"/>
      <c r="F23" s="69"/>
      <c r="G23" s="69"/>
      <c r="H23" s="69"/>
      <c r="I23" s="69"/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0" ht="14.25">
      <c r="A24" s="85" t="s">
        <v>230</v>
      </c>
      <c r="B24" s="84">
        <v>2116</v>
      </c>
      <c r="C24" s="69">
        <v>424</v>
      </c>
      <c r="D24" s="69">
        <v>440</v>
      </c>
      <c r="E24" s="69">
        <f>F24+G24+H24+I24</f>
        <v>440</v>
      </c>
      <c r="F24" s="69">
        <v>119</v>
      </c>
      <c r="G24" s="69">
        <v>101</v>
      </c>
      <c r="H24" s="69">
        <v>101</v>
      </c>
      <c r="I24" s="69">
        <v>119</v>
      </c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1:20" ht="30" customHeight="1">
      <c r="A25" s="142" t="s">
        <v>75</v>
      </c>
      <c r="B25" s="89">
        <v>2120</v>
      </c>
      <c r="C25" s="88">
        <v>5144</v>
      </c>
      <c r="D25" s="88">
        <f aca="true" t="shared" si="1" ref="D25:I25">D26+D28+D30+D32+D31</f>
        <v>5335</v>
      </c>
      <c r="E25" s="88">
        <f t="shared" si="1"/>
        <v>5337</v>
      </c>
      <c r="F25" s="88">
        <f t="shared" si="1"/>
        <v>1442</v>
      </c>
      <c r="G25" s="88">
        <f t="shared" si="1"/>
        <v>1226</v>
      </c>
      <c r="H25" s="88">
        <f t="shared" si="1"/>
        <v>1228</v>
      </c>
      <c r="I25" s="88">
        <f t="shared" si="1"/>
        <v>1441</v>
      </c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2" customHeight="1">
      <c r="A26" s="85" t="s">
        <v>73</v>
      </c>
      <c r="B26" s="84">
        <v>2121</v>
      </c>
      <c r="C26" s="69">
        <v>5073</v>
      </c>
      <c r="D26" s="69">
        <v>5289</v>
      </c>
      <c r="E26" s="69">
        <f>F26+G26+H26+I26</f>
        <v>5289</v>
      </c>
      <c r="F26" s="69">
        <v>1430</v>
      </c>
      <c r="G26" s="69">
        <v>1214</v>
      </c>
      <c r="H26" s="69">
        <v>1214</v>
      </c>
      <c r="I26" s="69">
        <v>1431</v>
      </c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0.5" customHeight="1">
      <c r="A27" s="85" t="s">
        <v>76</v>
      </c>
      <c r="B27" s="84">
        <v>2122</v>
      </c>
      <c r="C27" s="69">
        <v>1</v>
      </c>
      <c r="D27" s="69"/>
      <c r="E27" s="69"/>
      <c r="F27" s="69"/>
      <c r="G27" s="69"/>
      <c r="H27" s="69"/>
      <c r="I27" s="69"/>
      <c r="J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2" customHeight="1">
      <c r="A28" s="85" t="s">
        <v>77</v>
      </c>
      <c r="B28" s="84">
        <v>2123</v>
      </c>
      <c r="C28" s="69">
        <v>1</v>
      </c>
      <c r="D28" s="69">
        <v>1</v>
      </c>
      <c r="E28" s="69">
        <v>3</v>
      </c>
      <c r="F28" s="66">
        <v>1</v>
      </c>
      <c r="G28" s="66"/>
      <c r="H28" s="66">
        <v>2</v>
      </c>
      <c r="I28" s="66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ht="12" customHeight="1">
      <c r="A29" s="85" t="s">
        <v>74</v>
      </c>
      <c r="B29" s="84">
        <v>2124</v>
      </c>
      <c r="C29" s="69">
        <v>70</v>
      </c>
      <c r="D29" s="69">
        <v>45</v>
      </c>
      <c r="E29" s="69">
        <v>45</v>
      </c>
      <c r="F29" s="69">
        <f>F30+F32</f>
        <v>11</v>
      </c>
      <c r="G29" s="69">
        <f>G30+G32</f>
        <v>12</v>
      </c>
      <c r="H29" s="69">
        <f>H30+H32</f>
        <v>12</v>
      </c>
      <c r="I29" s="69">
        <f>I30+I32</f>
        <v>10</v>
      </c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0" ht="10.5" customHeight="1">
      <c r="A30" s="85" t="s">
        <v>196</v>
      </c>
      <c r="B30" s="84"/>
      <c r="C30" s="69">
        <v>43</v>
      </c>
      <c r="D30" s="69">
        <v>27</v>
      </c>
      <c r="E30" s="69">
        <v>27</v>
      </c>
      <c r="F30" s="69">
        <v>7</v>
      </c>
      <c r="G30" s="69">
        <v>7</v>
      </c>
      <c r="H30" s="69">
        <v>7</v>
      </c>
      <c r="I30" s="69">
        <v>6</v>
      </c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0" ht="9.75" customHeight="1">
      <c r="A31" s="85" t="s">
        <v>192</v>
      </c>
      <c r="B31" s="84"/>
      <c r="C31" s="69"/>
      <c r="D31" s="69"/>
      <c r="E31" s="69"/>
      <c r="F31" s="69"/>
      <c r="G31" s="69"/>
      <c r="H31" s="69"/>
      <c r="I31" s="69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1:20" ht="11.25" customHeight="1">
      <c r="A32" s="85" t="s">
        <v>197</v>
      </c>
      <c r="B32" s="84"/>
      <c r="C32" s="69">
        <v>27</v>
      </c>
      <c r="D32" s="66">
        <v>18</v>
      </c>
      <c r="E32" s="66">
        <v>18</v>
      </c>
      <c r="F32" s="66">
        <v>4</v>
      </c>
      <c r="G32" s="66">
        <v>5</v>
      </c>
      <c r="H32" s="66">
        <v>5</v>
      </c>
      <c r="I32" s="66">
        <v>4</v>
      </c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ht="21" customHeight="1">
      <c r="A33" s="142" t="s">
        <v>78</v>
      </c>
      <c r="B33" s="89">
        <v>2130</v>
      </c>
      <c r="C33" s="88">
        <f aca="true" t="shared" si="2" ref="C33:I33">C35</f>
        <v>6046</v>
      </c>
      <c r="D33" s="88">
        <f t="shared" si="2"/>
        <v>6465</v>
      </c>
      <c r="E33" s="88">
        <f t="shared" si="2"/>
        <v>6465</v>
      </c>
      <c r="F33" s="88">
        <f t="shared" si="2"/>
        <v>1748</v>
      </c>
      <c r="G33" s="88">
        <f t="shared" si="2"/>
        <v>1484</v>
      </c>
      <c r="H33" s="88">
        <f t="shared" si="2"/>
        <v>1484</v>
      </c>
      <c r="I33" s="88">
        <f t="shared" si="2"/>
        <v>1749</v>
      </c>
      <c r="J33" s="105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19" ht="10.5" customHeight="1">
      <c r="A34" s="85" t="s">
        <v>79</v>
      </c>
      <c r="B34" s="84">
        <v>2131</v>
      </c>
      <c r="C34" s="69"/>
      <c r="D34" s="69"/>
      <c r="E34" s="69"/>
      <c r="F34" s="69"/>
      <c r="G34" s="69"/>
      <c r="H34" s="69"/>
      <c r="I34" s="69"/>
      <c r="J34" s="105"/>
      <c r="N34" s="107"/>
      <c r="O34" s="107"/>
      <c r="P34" s="107"/>
      <c r="Q34" s="107"/>
      <c r="R34" s="107"/>
      <c r="S34" s="107"/>
    </row>
    <row r="35" spans="1:19" ht="21.75" customHeight="1">
      <c r="A35" s="85" t="s">
        <v>80</v>
      </c>
      <c r="B35" s="84">
        <v>2132</v>
      </c>
      <c r="C35" s="69">
        <v>6046</v>
      </c>
      <c r="D35" s="69">
        <v>6465</v>
      </c>
      <c r="E35" s="69">
        <f>F35+G35+H35+I35</f>
        <v>6465</v>
      </c>
      <c r="F35" s="69">
        <v>1748</v>
      </c>
      <c r="G35" s="69">
        <v>1484</v>
      </c>
      <c r="H35" s="69">
        <v>1484</v>
      </c>
      <c r="I35" s="69">
        <v>1749</v>
      </c>
      <c r="J35" s="105"/>
      <c r="K35" s="105"/>
      <c r="L35" s="105"/>
      <c r="M35" s="105"/>
      <c r="N35" s="105"/>
      <c r="O35" s="107"/>
      <c r="P35" s="107"/>
      <c r="Q35" s="107"/>
      <c r="R35" s="107"/>
      <c r="S35" s="107"/>
    </row>
    <row r="36" spans="1:19" ht="14.25">
      <c r="A36" s="85" t="s">
        <v>81</v>
      </c>
      <c r="B36" s="84">
        <v>2133</v>
      </c>
      <c r="C36" s="69"/>
      <c r="D36" s="69"/>
      <c r="E36" s="69"/>
      <c r="F36" s="69"/>
      <c r="G36" s="69"/>
      <c r="H36" s="69"/>
      <c r="I36" s="69"/>
      <c r="J36" s="103"/>
      <c r="N36" s="107"/>
      <c r="O36" s="107"/>
      <c r="P36" s="107"/>
      <c r="Q36" s="107"/>
      <c r="R36" s="107"/>
      <c r="S36" s="107"/>
    </row>
    <row r="37" spans="1:19" ht="14.25">
      <c r="A37" s="142" t="s">
        <v>82</v>
      </c>
      <c r="B37" s="89">
        <v>2140</v>
      </c>
      <c r="C37" s="68"/>
      <c r="D37" s="68"/>
      <c r="E37" s="68"/>
      <c r="F37" s="68"/>
      <c r="G37" s="68"/>
      <c r="H37" s="68"/>
      <c r="I37" s="68"/>
      <c r="J37" s="103"/>
      <c r="L37" s="105"/>
      <c r="M37" s="105"/>
      <c r="N37" s="108"/>
      <c r="O37" s="108"/>
      <c r="P37" s="108"/>
      <c r="Q37" s="107"/>
      <c r="R37" s="107"/>
      <c r="S37" s="107"/>
    </row>
    <row r="38" spans="1:19" ht="36" customHeight="1">
      <c r="A38" s="85" t="s">
        <v>83</v>
      </c>
      <c r="B38" s="84">
        <v>2141</v>
      </c>
      <c r="C38" s="66"/>
      <c r="D38" s="66"/>
      <c r="E38" s="66"/>
      <c r="F38" s="66"/>
      <c r="G38" s="66"/>
      <c r="H38" s="66"/>
      <c r="I38" s="66"/>
      <c r="J38" s="103"/>
      <c r="N38" s="107"/>
      <c r="O38" s="107"/>
      <c r="P38" s="107"/>
      <c r="Q38" s="107"/>
      <c r="R38" s="107"/>
      <c r="S38" s="107"/>
    </row>
    <row r="39" spans="1:10" ht="14.25">
      <c r="A39" s="85" t="s">
        <v>84</v>
      </c>
      <c r="B39" s="84">
        <v>2142</v>
      </c>
      <c r="C39" s="66"/>
      <c r="D39" s="66"/>
      <c r="E39" s="66"/>
      <c r="F39" s="66"/>
      <c r="G39" s="66"/>
      <c r="H39" s="66"/>
      <c r="I39" s="66"/>
      <c r="J39" s="103"/>
    </row>
    <row r="40" spans="1:10" ht="3" customHeight="1">
      <c r="A40" s="109"/>
      <c r="B40" s="46"/>
      <c r="C40" s="47"/>
      <c r="D40" s="47"/>
      <c r="E40" s="178" t="s">
        <v>198</v>
      </c>
      <c r="F40" s="181"/>
      <c r="G40" s="181"/>
      <c r="H40" s="181"/>
      <c r="I40" s="181"/>
      <c r="J40" s="181"/>
    </row>
    <row r="41" spans="1:10" ht="14.25">
      <c r="A41" s="176" t="s">
        <v>233</v>
      </c>
      <c r="B41" s="177"/>
      <c r="C41" s="173" t="s">
        <v>85</v>
      </c>
      <c r="D41" s="174"/>
      <c r="E41" s="181"/>
      <c r="F41" s="181"/>
      <c r="G41" s="181"/>
      <c r="H41" s="181"/>
      <c r="I41" s="181"/>
      <c r="J41" s="181"/>
    </row>
    <row r="42" spans="1:9" ht="10.5" customHeight="1">
      <c r="A42" s="141"/>
      <c r="B42" s="138"/>
      <c r="C42" s="164"/>
      <c r="D42" s="164"/>
      <c r="E42" s="141"/>
      <c r="F42" s="50"/>
      <c r="G42" s="50"/>
      <c r="H42" s="33"/>
      <c r="I42" s="148"/>
    </row>
    <row r="43" spans="1:9" ht="14.25">
      <c r="A43" s="33" t="s">
        <v>189</v>
      </c>
      <c r="B43" s="33"/>
      <c r="C43" s="163"/>
      <c r="D43" s="163"/>
      <c r="E43" s="180" t="s">
        <v>199</v>
      </c>
      <c r="F43" s="181"/>
      <c r="G43" s="181"/>
      <c r="H43" s="181"/>
      <c r="I43" s="181"/>
    </row>
  </sheetData>
  <sheetProtection/>
  <mergeCells count="16">
    <mergeCell ref="C43:D43"/>
    <mergeCell ref="C42:D42"/>
    <mergeCell ref="A7:I7"/>
    <mergeCell ref="A17:I17"/>
    <mergeCell ref="C41:D41"/>
    <mergeCell ref="A41:B41"/>
    <mergeCell ref="E40:J41"/>
    <mergeCell ref="E43:I43"/>
    <mergeCell ref="G1:I1"/>
    <mergeCell ref="A2:I2"/>
    <mergeCell ref="A4:A5"/>
    <mergeCell ref="B4:B5"/>
    <mergeCell ref="C4:C5"/>
    <mergeCell ref="D4:D5"/>
    <mergeCell ref="F4:I4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3" customWidth="1"/>
    <col min="2" max="2" width="5.00390625" style="43" customWidth="1"/>
    <col min="3" max="3" width="7.00390625" style="43" customWidth="1"/>
    <col min="4" max="5" width="7.421875" style="43" customWidth="1"/>
    <col min="6" max="6" width="5.421875" style="43" customWidth="1"/>
    <col min="7" max="7" width="5.7109375" style="43" customWidth="1"/>
    <col min="8" max="8" width="6.140625" style="43" customWidth="1"/>
    <col min="9" max="9" width="6.00390625" style="43" customWidth="1"/>
    <col min="1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160" t="s">
        <v>146</v>
      </c>
      <c r="H1" s="160"/>
      <c r="I1" s="160"/>
    </row>
    <row r="2" spans="1:9" ht="11.25" customHeight="1">
      <c r="A2" s="185" t="s">
        <v>147</v>
      </c>
      <c r="B2" s="185"/>
      <c r="C2" s="185"/>
      <c r="D2" s="185"/>
      <c r="E2" s="185"/>
      <c r="F2" s="185"/>
      <c r="G2" s="185"/>
      <c r="H2" s="185"/>
      <c r="I2" s="185"/>
    </row>
    <row r="3" spans="1:9" ht="6" customHeight="1">
      <c r="A3" s="145"/>
      <c r="B3" s="145"/>
      <c r="C3" s="145"/>
      <c r="D3" s="145"/>
      <c r="E3" s="145"/>
      <c r="F3" s="145"/>
      <c r="G3" s="145"/>
      <c r="H3" s="145"/>
      <c r="I3" s="145"/>
    </row>
    <row r="4" spans="1:9" s="45" customFormat="1" ht="13.5" customHeight="1">
      <c r="A4" s="186" t="s">
        <v>1</v>
      </c>
      <c r="B4" s="188" t="s">
        <v>86</v>
      </c>
      <c r="C4" s="159" t="s">
        <v>238</v>
      </c>
      <c r="D4" s="159" t="s">
        <v>236</v>
      </c>
      <c r="E4" s="159" t="s">
        <v>237</v>
      </c>
      <c r="F4" s="159" t="s">
        <v>3</v>
      </c>
      <c r="G4" s="159"/>
      <c r="H4" s="159"/>
      <c r="I4" s="159"/>
    </row>
    <row r="5" spans="1:9" s="45" customFormat="1" ht="36" customHeight="1">
      <c r="A5" s="187"/>
      <c r="B5" s="188"/>
      <c r="C5" s="159"/>
      <c r="D5" s="159"/>
      <c r="E5" s="159"/>
      <c r="F5" s="143" t="s">
        <v>4</v>
      </c>
      <c r="G5" s="143" t="s">
        <v>5</v>
      </c>
      <c r="H5" s="143" t="s">
        <v>6</v>
      </c>
      <c r="I5" s="143" t="s">
        <v>7</v>
      </c>
    </row>
    <row r="6" spans="1:9" s="102" customFormat="1" ht="11.2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</row>
    <row r="7" spans="1:9" s="102" customFormat="1" ht="13.5" customHeight="1">
      <c r="A7" s="182" t="s">
        <v>87</v>
      </c>
      <c r="B7" s="183"/>
      <c r="C7" s="183"/>
      <c r="D7" s="183"/>
      <c r="E7" s="183"/>
      <c r="F7" s="183"/>
      <c r="G7" s="183"/>
      <c r="H7" s="183"/>
      <c r="I7" s="184"/>
    </row>
    <row r="8" spans="1:11" s="102" customFormat="1" ht="21">
      <c r="A8" s="90" t="s">
        <v>88</v>
      </c>
      <c r="B8" s="91">
        <v>3000</v>
      </c>
      <c r="C8" s="68">
        <f aca="true" t="shared" si="0" ref="C8:I8">C12+C15</f>
        <v>52336</v>
      </c>
      <c r="D8" s="68">
        <f t="shared" si="0"/>
        <v>66094</v>
      </c>
      <c r="E8" s="68">
        <f t="shared" si="0"/>
        <v>81335</v>
      </c>
      <c r="F8" s="68">
        <f t="shared" si="0"/>
        <v>16774</v>
      </c>
      <c r="G8" s="68">
        <f t="shared" si="0"/>
        <v>17273</v>
      </c>
      <c r="H8" s="68">
        <f t="shared" si="0"/>
        <v>30399</v>
      </c>
      <c r="I8" s="68">
        <f t="shared" si="0"/>
        <v>16889</v>
      </c>
      <c r="J8" s="110"/>
      <c r="K8" s="110"/>
    </row>
    <row r="9" spans="1:11" s="102" customFormat="1" ht="21.75" customHeight="1">
      <c r="A9" s="64" t="s">
        <v>89</v>
      </c>
      <c r="B9" s="65">
        <v>3010</v>
      </c>
      <c r="C9" s="66"/>
      <c r="D9" s="66"/>
      <c r="E9" s="66"/>
      <c r="F9" s="66"/>
      <c r="G9" s="66"/>
      <c r="H9" s="66"/>
      <c r="I9" s="66"/>
      <c r="J9" s="110"/>
      <c r="K9" s="110"/>
    </row>
    <row r="10" spans="1:11" s="102" customFormat="1" ht="13.5" customHeight="1">
      <c r="A10" s="64" t="s">
        <v>90</v>
      </c>
      <c r="B10" s="65">
        <v>3020</v>
      </c>
      <c r="C10" s="66"/>
      <c r="D10" s="66"/>
      <c r="E10" s="66"/>
      <c r="F10" s="66"/>
      <c r="G10" s="66"/>
      <c r="H10" s="66"/>
      <c r="I10" s="66"/>
      <c r="J10" s="110"/>
      <c r="K10" s="110"/>
    </row>
    <row r="11" spans="1:11" s="102" customFormat="1" ht="13.5" customHeight="1">
      <c r="A11" s="64" t="s">
        <v>91</v>
      </c>
      <c r="B11" s="65">
        <v>3021</v>
      </c>
      <c r="C11" s="66"/>
      <c r="D11" s="66"/>
      <c r="E11" s="66"/>
      <c r="F11" s="66"/>
      <c r="G11" s="66"/>
      <c r="H11" s="66"/>
      <c r="I11" s="66"/>
      <c r="J11" s="110"/>
      <c r="K11" s="110"/>
    </row>
    <row r="12" spans="1:12" s="102" customFormat="1" ht="11.25">
      <c r="A12" s="64" t="s">
        <v>92</v>
      </c>
      <c r="B12" s="65">
        <v>3030</v>
      </c>
      <c r="C12" s="66">
        <v>51062</v>
      </c>
      <c r="D12" s="66">
        <v>65118</v>
      </c>
      <c r="E12" s="66">
        <v>80359</v>
      </c>
      <c r="F12" s="66">
        <v>16530</v>
      </c>
      <c r="G12" s="66">
        <v>17029</v>
      </c>
      <c r="H12" s="66">
        <v>30155</v>
      </c>
      <c r="I12" s="66">
        <v>16645</v>
      </c>
      <c r="J12" s="110"/>
      <c r="K12" s="110"/>
      <c r="L12" s="110"/>
    </row>
    <row r="13" spans="1:11" s="102" customFormat="1" ht="11.25">
      <c r="A13" s="64" t="s">
        <v>93</v>
      </c>
      <c r="B13" s="65">
        <v>3040</v>
      </c>
      <c r="C13" s="66"/>
      <c r="D13" s="66"/>
      <c r="E13" s="66"/>
      <c r="F13" s="66"/>
      <c r="G13" s="66"/>
      <c r="H13" s="66"/>
      <c r="I13" s="66"/>
      <c r="J13" s="110"/>
      <c r="K13" s="110"/>
    </row>
    <row r="14" spans="1:19" s="102" customFormat="1" ht="21">
      <c r="A14" s="64" t="s">
        <v>148</v>
      </c>
      <c r="B14" s="65">
        <v>3050</v>
      </c>
      <c r="C14" s="66"/>
      <c r="D14" s="66"/>
      <c r="E14" s="66"/>
      <c r="F14" s="66"/>
      <c r="G14" s="66"/>
      <c r="H14" s="66"/>
      <c r="I14" s="66"/>
      <c r="J14" s="110"/>
      <c r="K14" s="110"/>
      <c r="L14" s="101"/>
      <c r="M14" s="101"/>
      <c r="N14" s="101"/>
      <c r="O14" s="45"/>
      <c r="P14" s="45"/>
      <c r="Q14" s="45"/>
      <c r="R14" s="45"/>
      <c r="S14" s="45"/>
    </row>
    <row r="15" spans="1:19" s="102" customFormat="1" ht="42">
      <c r="A15" s="64" t="s">
        <v>225</v>
      </c>
      <c r="B15" s="65">
        <v>3060</v>
      </c>
      <c r="C15" s="66">
        <v>1274</v>
      </c>
      <c r="D15" s="66">
        <f>776+200</f>
        <v>976</v>
      </c>
      <c r="E15" s="66">
        <f>776+200</f>
        <v>976</v>
      </c>
      <c r="F15" s="111">
        <f>194+50</f>
        <v>244</v>
      </c>
      <c r="G15" s="111">
        <f>194+50</f>
        <v>244</v>
      </c>
      <c r="H15" s="111">
        <f>194+50</f>
        <v>244</v>
      </c>
      <c r="I15" s="111">
        <f>194+50</f>
        <v>244</v>
      </c>
      <c r="J15" s="110"/>
      <c r="K15" s="110"/>
      <c r="L15" s="101"/>
      <c r="M15" s="101"/>
      <c r="N15" s="101"/>
      <c r="O15" s="45"/>
      <c r="P15" s="45"/>
      <c r="Q15" s="45"/>
      <c r="R15" s="45"/>
      <c r="S15" s="45"/>
    </row>
    <row r="16" spans="1:19" s="102" customFormat="1" ht="21">
      <c r="A16" s="136" t="s">
        <v>94</v>
      </c>
      <c r="B16" s="67">
        <v>3100</v>
      </c>
      <c r="C16" s="68">
        <f>C17+C18+C20+C28+C27</f>
        <v>52280</v>
      </c>
      <c r="D16" s="68">
        <v>66058</v>
      </c>
      <c r="E16" s="68">
        <f>81311+126</f>
        <v>81437</v>
      </c>
      <c r="F16" s="68">
        <f>F17+F18+F20</f>
        <v>16765</v>
      </c>
      <c r="G16" s="68">
        <f>G17+G18+G20</f>
        <v>17264</v>
      </c>
      <c r="H16" s="68">
        <f>H17+H18+H20</f>
        <v>30492</v>
      </c>
      <c r="I16" s="68">
        <f>I17+I18+I20</f>
        <v>16916</v>
      </c>
      <c r="J16" s="110"/>
      <c r="K16" s="110"/>
      <c r="L16" s="101"/>
      <c r="M16" s="101"/>
      <c r="N16" s="101"/>
      <c r="O16" s="45"/>
      <c r="P16" s="45"/>
      <c r="Q16" s="45"/>
      <c r="R16" s="45"/>
      <c r="S16" s="45"/>
    </row>
    <row r="17" spans="1:19" s="102" customFormat="1" ht="15.75" customHeight="1">
      <c r="A17" s="64" t="s">
        <v>95</v>
      </c>
      <c r="B17" s="65">
        <v>3110</v>
      </c>
      <c r="C17" s="66">
        <v>17856</v>
      </c>
      <c r="D17" s="66">
        <v>30162</v>
      </c>
      <c r="E17" s="66">
        <f>45415+126</f>
        <v>45541</v>
      </c>
      <c r="F17" s="66">
        <v>7059</v>
      </c>
      <c r="G17" s="66">
        <f>8956+66</f>
        <v>9022</v>
      </c>
      <c r="H17" s="66">
        <f>8957+66+13000+101+126</f>
        <v>22250</v>
      </c>
      <c r="I17" s="66">
        <f>7491+67-2500+2428-276</f>
        <v>7210</v>
      </c>
      <c r="J17" s="110"/>
      <c r="K17" s="110"/>
      <c r="L17" s="101"/>
      <c r="M17" s="45"/>
      <c r="N17" s="45"/>
      <c r="O17" s="45"/>
      <c r="P17" s="45"/>
      <c r="Q17" s="45"/>
      <c r="R17" s="45"/>
      <c r="S17" s="45"/>
    </row>
    <row r="18" spans="1:19" s="102" customFormat="1" ht="30" customHeight="1">
      <c r="A18" s="64" t="s">
        <v>226</v>
      </c>
      <c r="B18" s="65">
        <v>3120</v>
      </c>
      <c r="C18" s="66">
        <v>34292</v>
      </c>
      <c r="D18" s="66">
        <f>'І Фін результат 2023'!D105+'І Фін результат 2023'!D106-6465-5289-440</f>
        <v>23657</v>
      </c>
      <c r="E18" s="66">
        <f>'І Фін результат 2023'!E105+'І Фін результат 2023'!E106-6465-5289-440</f>
        <v>23657</v>
      </c>
      <c r="F18" s="66">
        <v>6398</v>
      </c>
      <c r="G18" s="66">
        <v>5431</v>
      </c>
      <c r="H18" s="66">
        <v>5431</v>
      </c>
      <c r="I18" s="66">
        <v>6397</v>
      </c>
      <c r="J18" s="110"/>
      <c r="K18" s="110"/>
      <c r="L18" s="101"/>
      <c r="M18" s="101"/>
      <c r="N18" s="101"/>
      <c r="O18" s="101"/>
      <c r="P18" s="101"/>
      <c r="Q18" s="45"/>
      <c r="R18" s="45"/>
      <c r="S18" s="45"/>
    </row>
    <row r="19" spans="1:19" s="102" customFormat="1" ht="21">
      <c r="A19" s="64" t="s">
        <v>149</v>
      </c>
      <c r="B19" s="65">
        <v>3130</v>
      </c>
      <c r="C19" s="66"/>
      <c r="D19" s="66"/>
      <c r="E19" s="66"/>
      <c r="F19" s="66"/>
      <c r="G19" s="66"/>
      <c r="H19" s="66"/>
      <c r="I19" s="66"/>
      <c r="J19" s="110"/>
      <c r="K19" s="110"/>
      <c r="L19" s="101"/>
      <c r="M19" s="101"/>
      <c r="N19" s="101"/>
      <c r="O19" s="101"/>
      <c r="P19" s="101"/>
      <c r="Q19" s="101"/>
      <c r="R19" s="45"/>
      <c r="S19" s="45"/>
    </row>
    <row r="20" spans="1:19" s="102" customFormat="1" ht="21">
      <c r="A20" s="64" t="s">
        <v>96</v>
      </c>
      <c r="B20" s="65">
        <v>3140</v>
      </c>
      <c r="C20" s="66">
        <v>70</v>
      </c>
      <c r="D20" s="66">
        <v>12239</v>
      </c>
      <c r="E20" s="68">
        <f>E21+E24+E23+E28</f>
        <v>12239</v>
      </c>
      <c r="F20" s="68">
        <f>F21+F24+F23+F28</f>
        <v>3308</v>
      </c>
      <c r="G20" s="68">
        <f>G21+G24+G23+G28</f>
        <v>2811</v>
      </c>
      <c r="H20" s="68">
        <f>H21+H24+H23+H28</f>
        <v>2811</v>
      </c>
      <c r="I20" s="68">
        <f>I21+I24+I23+I28</f>
        <v>3309</v>
      </c>
      <c r="J20" s="110"/>
      <c r="K20" s="110"/>
      <c r="L20" s="101"/>
      <c r="M20" s="101"/>
      <c r="N20" s="45"/>
      <c r="O20" s="45"/>
      <c r="P20" s="45"/>
      <c r="Q20" s="45"/>
      <c r="R20" s="45"/>
      <c r="S20" s="45"/>
    </row>
    <row r="21" spans="1:19" s="102" customFormat="1" ht="11.25" customHeight="1">
      <c r="A21" s="64" t="s">
        <v>111</v>
      </c>
      <c r="B21" s="139">
        <v>3141</v>
      </c>
      <c r="C21" s="66">
        <v>43</v>
      </c>
      <c r="D21" s="66">
        <f>'ІІ Розр з бюджетом 2023'!D30</f>
        <v>27</v>
      </c>
      <c r="E21" s="66">
        <f>'ІІ Розр з бюджетом 2023'!E30</f>
        <v>27</v>
      </c>
      <c r="F21" s="69">
        <v>7</v>
      </c>
      <c r="G21" s="69">
        <v>7</v>
      </c>
      <c r="H21" s="69">
        <v>7</v>
      </c>
      <c r="I21" s="69">
        <v>6</v>
      </c>
      <c r="J21" s="110"/>
      <c r="K21" s="110"/>
      <c r="L21" s="45"/>
      <c r="M21" s="101"/>
      <c r="N21" s="45"/>
      <c r="O21" s="45"/>
      <c r="P21" s="45"/>
      <c r="Q21" s="45"/>
      <c r="R21" s="45"/>
      <c r="S21" s="45"/>
    </row>
    <row r="22" spans="1:19" s="102" customFormat="1" ht="11.25">
      <c r="A22" s="64" t="s">
        <v>97</v>
      </c>
      <c r="B22" s="139">
        <v>3142</v>
      </c>
      <c r="C22" s="66"/>
      <c r="D22" s="66"/>
      <c r="E22" s="66"/>
      <c r="F22" s="66"/>
      <c r="G22" s="66"/>
      <c r="H22" s="66"/>
      <c r="I22" s="66"/>
      <c r="J22" s="110"/>
      <c r="K22" s="110"/>
      <c r="L22" s="101"/>
      <c r="M22" s="101"/>
      <c r="N22" s="45"/>
      <c r="O22" s="45"/>
      <c r="P22" s="45"/>
      <c r="Q22" s="45"/>
      <c r="R22" s="45"/>
      <c r="S22" s="45"/>
    </row>
    <row r="23" spans="1:19" s="102" customFormat="1" ht="11.25">
      <c r="A23" s="64" t="s">
        <v>73</v>
      </c>
      <c r="B23" s="139">
        <v>3143</v>
      </c>
      <c r="C23" s="66"/>
      <c r="D23" s="66">
        <v>5289</v>
      </c>
      <c r="E23" s="66">
        <v>5289</v>
      </c>
      <c r="F23" s="66">
        <v>1430</v>
      </c>
      <c r="G23" s="66">
        <v>1214</v>
      </c>
      <c r="H23" s="66">
        <v>1214</v>
      </c>
      <c r="I23" s="66">
        <v>1431</v>
      </c>
      <c r="J23" s="110"/>
      <c r="K23" s="110"/>
      <c r="L23" s="101"/>
      <c r="M23" s="45"/>
      <c r="N23" s="45"/>
      <c r="O23" s="45"/>
      <c r="P23" s="45"/>
      <c r="Q23" s="45"/>
      <c r="R23" s="45"/>
      <c r="S23" s="45"/>
    </row>
    <row r="24" spans="1:19" s="102" customFormat="1" ht="14.25" customHeight="1">
      <c r="A24" s="64" t="s">
        <v>98</v>
      </c>
      <c r="B24" s="139">
        <v>3144</v>
      </c>
      <c r="C24" s="66">
        <v>27</v>
      </c>
      <c r="D24" s="66">
        <f aca="true" t="shared" si="1" ref="D24:I24">D25</f>
        <v>18</v>
      </c>
      <c r="E24" s="68">
        <f t="shared" si="1"/>
        <v>18</v>
      </c>
      <c r="F24" s="66">
        <f t="shared" si="1"/>
        <v>4</v>
      </c>
      <c r="G24" s="66">
        <f t="shared" si="1"/>
        <v>5</v>
      </c>
      <c r="H24" s="66">
        <f t="shared" si="1"/>
        <v>5</v>
      </c>
      <c r="I24" s="66">
        <f t="shared" si="1"/>
        <v>4</v>
      </c>
      <c r="J24" s="110"/>
      <c r="K24" s="110"/>
      <c r="L24" s="45"/>
      <c r="M24" s="45"/>
      <c r="N24" s="45"/>
      <c r="O24" s="45"/>
      <c r="P24" s="45"/>
      <c r="Q24" s="45"/>
      <c r="R24" s="45"/>
      <c r="S24" s="45"/>
    </row>
    <row r="25" spans="1:19" s="102" customFormat="1" ht="21.75" customHeight="1">
      <c r="A25" s="64" t="s">
        <v>150</v>
      </c>
      <c r="B25" s="139" t="s">
        <v>161</v>
      </c>
      <c r="C25" s="66">
        <v>27</v>
      </c>
      <c r="D25" s="66">
        <v>18</v>
      </c>
      <c r="E25" s="66">
        <v>18</v>
      </c>
      <c r="F25" s="66">
        <v>4</v>
      </c>
      <c r="G25" s="66">
        <v>5</v>
      </c>
      <c r="H25" s="66">
        <v>5</v>
      </c>
      <c r="I25" s="66">
        <v>4</v>
      </c>
      <c r="J25" s="110"/>
      <c r="K25" s="110"/>
      <c r="L25" s="45"/>
      <c r="M25" s="45"/>
      <c r="N25" s="45"/>
      <c r="O25" s="45"/>
      <c r="P25" s="45"/>
      <c r="Q25" s="45"/>
      <c r="R25" s="45"/>
      <c r="S25" s="45"/>
    </row>
    <row r="26" spans="1:11" s="102" customFormat="1" ht="11.25">
      <c r="A26" s="64" t="s">
        <v>99</v>
      </c>
      <c r="B26" s="139">
        <v>3150</v>
      </c>
      <c r="C26" s="66"/>
      <c r="D26" s="66"/>
      <c r="E26" s="66"/>
      <c r="F26" s="66"/>
      <c r="G26" s="66"/>
      <c r="H26" s="66"/>
      <c r="I26" s="66"/>
      <c r="J26" s="110"/>
      <c r="K26" s="110"/>
    </row>
    <row r="27" spans="1:11" s="102" customFormat="1" ht="11.25">
      <c r="A27" s="64" t="s">
        <v>100</v>
      </c>
      <c r="B27" s="65">
        <v>3160</v>
      </c>
      <c r="C27" s="66">
        <v>61</v>
      </c>
      <c r="D27" s="66"/>
      <c r="E27" s="66"/>
      <c r="F27" s="66"/>
      <c r="G27" s="66"/>
      <c r="H27" s="66"/>
      <c r="I27" s="66"/>
      <c r="J27" s="110"/>
      <c r="K27" s="110"/>
    </row>
    <row r="28" spans="1:11" s="102" customFormat="1" ht="11.25">
      <c r="A28" s="64" t="s">
        <v>18</v>
      </c>
      <c r="B28" s="65">
        <v>3170</v>
      </c>
      <c r="C28" s="66">
        <v>1</v>
      </c>
      <c r="D28" s="66">
        <f aca="true" t="shared" si="2" ref="D28:I28">D30+D31</f>
        <v>6905</v>
      </c>
      <c r="E28" s="68">
        <f t="shared" si="2"/>
        <v>6905</v>
      </c>
      <c r="F28" s="66">
        <f t="shared" si="2"/>
        <v>1867</v>
      </c>
      <c r="G28" s="66">
        <f t="shared" si="2"/>
        <v>1585</v>
      </c>
      <c r="H28" s="66">
        <f t="shared" si="2"/>
        <v>1585</v>
      </c>
      <c r="I28" s="66">
        <f t="shared" si="2"/>
        <v>1868</v>
      </c>
      <c r="J28" s="110"/>
      <c r="K28" s="110"/>
    </row>
    <row r="29" spans="1:11" s="102" customFormat="1" ht="11.25">
      <c r="A29" s="64" t="s">
        <v>241</v>
      </c>
      <c r="B29" s="65"/>
      <c r="C29" s="66">
        <v>1</v>
      </c>
      <c r="D29" s="66"/>
      <c r="E29" s="68"/>
      <c r="F29" s="66"/>
      <c r="G29" s="66"/>
      <c r="H29" s="66"/>
      <c r="I29" s="66"/>
      <c r="J29" s="110"/>
      <c r="K29" s="110"/>
    </row>
    <row r="30" spans="1:11" s="102" customFormat="1" ht="11.25">
      <c r="A30" s="64" t="s">
        <v>227</v>
      </c>
      <c r="B30" s="65"/>
      <c r="C30" s="66"/>
      <c r="D30" s="66">
        <v>6465</v>
      </c>
      <c r="E30" s="66">
        <v>6465</v>
      </c>
      <c r="F30" s="66">
        <v>1748</v>
      </c>
      <c r="G30" s="66">
        <v>1484</v>
      </c>
      <c r="H30" s="66">
        <v>1484</v>
      </c>
      <c r="I30" s="66">
        <v>1749</v>
      </c>
      <c r="J30" s="110"/>
      <c r="K30" s="110"/>
    </row>
    <row r="31" spans="1:11" s="102" customFormat="1" ht="11.25">
      <c r="A31" s="64" t="s">
        <v>228</v>
      </c>
      <c r="B31" s="65"/>
      <c r="C31" s="66"/>
      <c r="D31" s="66">
        <v>440</v>
      </c>
      <c r="E31" s="66">
        <v>440</v>
      </c>
      <c r="F31" s="66">
        <v>119</v>
      </c>
      <c r="G31" s="66">
        <v>101</v>
      </c>
      <c r="H31" s="66">
        <v>101</v>
      </c>
      <c r="I31" s="66">
        <v>119</v>
      </c>
      <c r="J31" s="110"/>
      <c r="K31" s="110"/>
    </row>
    <row r="32" spans="1:11" s="102" customFormat="1" ht="11.25">
      <c r="A32" s="136" t="s">
        <v>101</v>
      </c>
      <c r="B32" s="67">
        <v>3195</v>
      </c>
      <c r="C32" s="68"/>
      <c r="D32" s="68"/>
      <c r="E32" s="68"/>
      <c r="F32" s="68"/>
      <c r="G32" s="68"/>
      <c r="H32" s="68"/>
      <c r="I32" s="68"/>
      <c r="J32" s="110"/>
      <c r="K32" s="110"/>
    </row>
    <row r="33" spans="1:11" s="102" customFormat="1" ht="12.75" customHeight="1">
      <c r="A33" s="182" t="s">
        <v>102</v>
      </c>
      <c r="B33" s="183"/>
      <c r="C33" s="183"/>
      <c r="D33" s="183"/>
      <c r="E33" s="183"/>
      <c r="F33" s="183"/>
      <c r="G33" s="183"/>
      <c r="H33" s="183"/>
      <c r="I33" s="184"/>
      <c r="J33" s="110"/>
      <c r="K33" s="110"/>
    </row>
    <row r="34" spans="1:11" s="102" customFormat="1" ht="22.5" customHeight="1">
      <c r="A34" s="90" t="s">
        <v>103</v>
      </c>
      <c r="B34" s="91">
        <v>3200</v>
      </c>
      <c r="C34" s="68"/>
      <c r="D34" s="68"/>
      <c r="E34" s="68"/>
      <c r="F34" s="68"/>
      <c r="G34" s="68"/>
      <c r="H34" s="68"/>
      <c r="I34" s="68"/>
      <c r="J34" s="110"/>
      <c r="K34" s="110"/>
    </row>
    <row r="35" spans="1:11" s="102" customFormat="1" ht="13.5" customHeight="1">
      <c r="A35" s="64" t="s">
        <v>104</v>
      </c>
      <c r="B35" s="139">
        <v>3210</v>
      </c>
      <c r="C35" s="66"/>
      <c r="D35" s="66"/>
      <c r="E35" s="66"/>
      <c r="F35" s="66"/>
      <c r="G35" s="66"/>
      <c r="H35" s="66"/>
      <c r="I35" s="66"/>
      <c r="J35" s="110"/>
      <c r="K35" s="110"/>
    </row>
    <row r="36" spans="1:11" s="102" customFormat="1" ht="14.25" customHeight="1">
      <c r="A36" s="64" t="s">
        <v>105</v>
      </c>
      <c r="B36" s="65">
        <v>3220</v>
      </c>
      <c r="C36" s="66"/>
      <c r="D36" s="66"/>
      <c r="E36" s="66"/>
      <c r="F36" s="66"/>
      <c r="G36" s="66"/>
      <c r="H36" s="66"/>
      <c r="I36" s="66"/>
      <c r="J36" s="110"/>
      <c r="K36" s="110"/>
    </row>
    <row r="37" spans="1:11" s="102" customFormat="1" ht="13.5" customHeight="1">
      <c r="A37" s="64" t="s">
        <v>216</v>
      </c>
      <c r="B37" s="65">
        <v>3230</v>
      </c>
      <c r="C37" s="66"/>
      <c r="D37" s="66"/>
      <c r="E37" s="66"/>
      <c r="F37" s="66"/>
      <c r="G37" s="66"/>
      <c r="H37" s="66"/>
      <c r="I37" s="66"/>
      <c r="J37" s="110"/>
      <c r="K37" s="110"/>
    </row>
    <row r="38" spans="1:11" s="102" customFormat="1" ht="21">
      <c r="A38" s="136" t="s">
        <v>106</v>
      </c>
      <c r="B38" s="67">
        <v>3255</v>
      </c>
      <c r="C38" s="68"/>
      <c r="D38" s="68"/>
      <c r="E38" s="68"/>
      <c r="F38" s="68"/>
      <c r="G38" s="68"/>
      <c r="H38" s="68"/>
      <c r="I38" s="68"/>
      <c r="J38" s="110"/>
      <c r="K38" s="110"/>
    </row>
    <row r="39" spans="1:11" s="102" customFormat="1" ht="24" customHeight="1">
      <c r="A39" s="64" t="s">
        <v>217</v>
      </c>
      <c r="B39" s="65">
        <v>3260</v>
      </c>
      <c r="C39" s="66"/>
      <c r="D39" s="66"/>
      <c r="E39" s="66"/>
      <c r="F39" s="66"/>
      <c r="G39" s="66"/>
      <c r="H39" s="66"/>
      <c r="I39" s="66"/>
      <c r="J39" s="110"/>
      <c r="K39" s="110"/>
    </row>
    <row r="40" spans="1:11" s="102" customFormat="1" ht="11.25">
      <c r="A40" s="64" t="s">
        <v>218</v>
      </c>
      <c r="B40" s="65">
        <v>3265</v>
      </c>
      <c r="C40" s="66"/>
      <c r="D40" s="66"/>
      <c r="E40" s="66"/>
      <c r="F40" s="66"/>
      <c r="G40" s="66"/>
      <c r="H40" s="66"/>
      <c r="I40" s="66"/>
      <c r="J40" s="110"/>
      <c r="K40" s="110"/>
    </row>
    <row r="41" spans="1:11" s="102" customFormat="1" ht="21">
      <c r="A41" s="64" t="s">
        <v>219</v>
      </c>
      <c r="B41" s="65">
        <v>3270</v>
      </c>
      <c r="C41" s="66"/>
      <c r="D41" s="66"/>
      <c r="E41" s="66"/>
      <c r="F41" s="66"/>
      <c r="G41" s="66"/>
      <c r="H41" s="66"/>
      <c r="I41" s="66"/>
      <c r="J41" s="110"/>
      <c r="K41" s="110"/>
    </row>
    <row r="42" spans="1:11" s="102" customFormat="1" ht="11.25">
      <c r="A42" s="64" t="s">
        <v>18</v>
      </c>
      <c r="B42" s="65">
        <v>3280</v>
      </c>
      <c r="C42" s="66"/>
      <c r="D42" s="66"/>
      <c r="E42" s="66"/>
      <c r="F42" s="66"/>
      <c r="G42" s="66"/>
      <c r="H42" s="66"/>
      <c r="I42" s="66"/>
      <c r="J42" s="110"/>
      <c r="K42" s="110"/>
    </row>
    <row r="43" spans="1:11" s="102" customFormat="1" ht="11.25">
      <c r="A43" s="92" t="s">
        <v>107</v>
      </c>
      <c r="B43" s="93">
        <v>3295</v>
      </c>
      <c r="C43" s="68"/>
      <c r="D43" s="68"/>
      <c r="E43" s="68"/>
      <c r="F43" s="68"/>
      <c r="G43" s="68"/>
      <c r="H43" s="68"/>
      <c r="I43" s="68"/>
      <c r="J43" s="110"/>
      <c r="K43" s="110"/>
    </row>
    <row r="44" spans="1:11" s="102" customFormat="1" ht="11.25">
      <c r="A44" s="136" t="s">
        <v>108</v>
      </c>
      <c r="B44" s="67">
        <v>3400</v>
      </c>
      <c r="C44" s="68">
        <v>56</v>
      </c>
      <c r="D44" s="68">
        <f>D8-D16</f>
        <v>36</v>
      </c>
      <c r="E44" s="68">
        <f>E46-E45</f>
        <v>-102</v>
      </c>
      <c r="F44" s="68"/>
      <c r="G44" s="68"/>
      <c r="H44" s="68"/>
      <c r="I44" s="68"/>
      <c r="J44" s="110"/>
      <c r="K44" s="110"/>
    </row>
    <row r="45" spans="1:11" s="102" customFormat="1" ht="12" customHeight="1">
      <c r="A45" s="64" t="s">
        <v>109</v>
      </c>
      <c r="B45" s="65">
        <v>3405</v>
      </c>
      <c r="C45" s="66">
        <v>122</v>
      </c>
      <c r="D45" s="66">
        <v>40</v>
      </c>
      <c r="E45" s="66">
        <v>178</v>
      </c>
      <c r="F45" s="66"/>
      <c r="G45" s="66"/>
      <c r="H45" s="66"/>
      <c r="I45" s="66"/>
      <c r="J45" s="110"/>
      <c r="K45" s="110"/>
    </row>
    <row r="46" spans="1:11" s="102" customFormat="1" ht="12.75" customHeight="1">
      <c r="A46" s="64" t="s">
        <v>110</v>
      </c>
      <c r="B46" s="65">
        <v>3415</v>
      </c>
      <c r="C46" s="66">
        <v>178</v>
      </c>
      <c r="D46" s="66">
        <f>D44+D45</f>
        <v>76</v>
      </c>
      <c r="E46" s="66">
        <v>76</v>
      </c>
      <c r="F46" s="66"/>
      <c r="G46" s="66"/>
      <c r="H46" s="66"/>
      <c r="I46" s="66"/>
      <c r="J46" s="110"/>
      <c r="K46" s="110"/>
    </row>
    <row r="47" spans="1:24" ht="21" customHeight="1">
      <c r="A47" s="176" t="s">
        <v>233</v>
      </c>
      <c r="B47" s="177"/>
      <c r="C47" s="154"/>
      <c r="D47" s="154"/>
      <c r="E47" s="189" t="s">
        <v>198</v>
      </c>
      <c r="F47" s="190"/>
      <c r="G47" s="190"/>
      <c r="H47" s="190"/>
      <c r="I47" s="190"/>
      <c r="P47" s="112"/>
      <c r="Q47" s="113"/>
      <c r="R47" s="114"/>
      <c r="S47" s="114"/>
      <c r="T47" s="114"/>
      <c r="U47" s="115"/>
      <c r="V47" s="116"/>
      <c r="W47" s="116"/>
      <c r="X47" s="116"/>
    </row>
    <row r="48" spans="1:11" ht="14.25">
      <c r="A48" s="33" t="s">
        <v>189</v>
      </c>
      <c r="B48" s="33"/>
      <c r="C48" s="40"/>
      <c r="D48" s="33"/>
      <c r="E48" s="180" t="s">
        <v>199</v>
      </c>
      <c r="F48" s="166"/>
      <c r="G48" s="166"/>
      <c r="H48" s="166"/>
      <c r="I48" s="166"/>
      <c r="K48" s="105"/>
    </row>
    <row r="49" spans="1:9" ht="14.25">
      <c r="A49" s="41"/>
      <c r="B49" s="41"/>
      <c r="C49" s="41"/>
      <c r="D49" s="42"/>
      <c r="E49" s="42"/>
      <c r="F49" s="41"/>
      <c r="G49" s="41"/>
      <c r="H49" s="41"/>
      <c r="I49" s="41"/>
    </row>
    <row r="51" ht="14.25">
      <c r="C51" s="44"/>
    </row>
  </sheetData>
  <sheetProtection/>
  <mergeCells count="14">
    <mergeCell ref="F4:I4"/>
    <mergeCell ref="A4:A5"/>
    <mergeCell ref="B4:B5"/>
    <mergeCell ref="E47:I47"/>
    <mergeCell ref="E48:I48"/>
    <mergeCell ref="G1:I1"/>
    <mergeCell ref="C47:D47"/>
    <mergeCell ref="E4:E5"/>
    <mergeCell ref="C4:C5"/>
    <mergeCell ref="A7:I7"/>
    <mergeCell ref="A33:I33"/>
    <mergeCell ref="A47:B47"/>
    <mergeCell ref="A2:I2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workbookViewId="0" topLeftCell="A1">
      <selection activeCell="L20" sqref="L20"/>
    </sheetView>
  </sheetViews>
  <sheetFormatPr defaultColWidth="9.140625" defaultRowHeight="12.75"/>
  <cols>
    <col min="1" max="1" width="28.421875" style="49" customWidth="1"/>
    <col min="2" max="2" width="5.57421875" style="49" customWidth="1"/>
    <col min="3" max="4" width="5.7109375" style="49" customWidth="1"/>
    <col min="5" max="5" width="6.28125" style="49" customWidth="1"/>
    <col min="6" max="6" width="6.57421875" style="49" customWidth="1"/>
    <col min="7" max="7" width="7.8515625" style="49" customWidth="1"/>
    <col min="8" max="9" width="6.57421875" style="49" customWidth="1"/>
    <col min="10" max="16384" width="9.140625" style="49" customWidth="1"/>
  </cols>
  <sheetData>
    <row r="1" spans="1:9" ht="14.25">
      <c r="A1" s="33"/>
      <c r="B1" s="33"/>
      <c r="C1" s="33"/>
      <c r="D1" s="33"/>
      <c r="E1" s="33"/>
      <c r="F1" s="33"/>
      <c r="G1" s="160" t="s">
        <v>152</v>
      </c>
      <c r="H1" s="160"/>
      <c r="I1" s="160"/>
    </row>
    <row r="2" spans="1:9" ht="14.25">
      <c r="A2" s="185" t="s">
        <v>113</v>
      </c>
      <c r="B2" s="185"/>
      <c r="C2" s="185"/>
      <c r="D2" s="185"/>
      <c r="E2" s="185"/>
      <c r="F2" s="185"/>
      <c r="G2" s="185"/>
      <c r="H2" s="185"/>
      <c r="I2" s="185"/>
    </row>
    <row r="3" spans="1:9" ht="14.25">
      <c r="A3" s="138"/>
      <c r="B3" s="138"/>
      <c r="C3" s="138"/>
      <c r="D3" s="138"/>
      <c r="E3" s="138"/>
      <c r="F3" s="138"/>
      <c r="G3" s="138"/>
      <c r="H3" s="138"/>
      <c r="I3" s="138"/>
    </row>
    <row r="4" spans="1:9" ht="64.5" customHeight="1">
      <c r="A4" s="139" t="s">
        <v>1</v>
      </c>
      <c r="B4" s="140" t="s">
        <v>2</v>
      </c>
      <c r="C4" s="159" t="s">
        <v>238</v>
      </c>
      <c r="D4" s="159" t="s">
        <v>236</v>
      </c>
      <c r="E4" s="159" t="s">
        <v>237</v>
      </c>
      <c r="F4" s="194" t="s">
        <v>3</v>
      </c>
      <c r="G4" s="195"/>
      <c r="H4" s="195"/>
      <c r="I4" s="196"/>
    </row>
    <row r="5" spans="1:9" ht="14.25">
      <c r="A5" s="139"/>
      <c r="B5" s="140"/>
      <c r="C5" s="159"/>
      <c r="D5" s="159"/>
      <c r="E5" s="159"/>
      <c r="F5" s="143" t="s">
        <v>4</v>
      </c>
      <c r="G5" s="143" t="s">
        <v>5</v>
      </c>
      <c r="H5" s="143" t="s">
        <v>6</v>
      </c>
      <c r="I5" s="143" t="s">
        <v>7</v>
      </c>
    </row>
    <row r="6" spans="1:9" s="107" customFormat="1" ht="12">
      <c r="A6" s="139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39">
        <v>8</v>
      </c>
      <c r="I6" s="139">
        <v>9</v>
      </c>
    </row>
    <row r="7" spans="1:10" ht="21">
      <c r="A7" s="136" t="s">
        <v>114</v>
      </c>
      <c r="B7" s="117">
        <v>4000</v>
      </c>
      <c r="C7" s="150">
        <f>C8+C9+C10</f>
        <v>6024</v>
      </c>
      <c r="D7" s="88">
        <v>2000</v>
      </c>
      <c r="E7" s="88">
        <f>G7+H7</f>
        <v>2000</v>
      </c>
      <c r="F7" s="88" t="str">
        <f>F9</f>
        <v>-</v>
      </c>
      <c r="G7" s="69">
        <v>2000</v>
      </c>
      <c r="H7" s="69"/>
      <c r="I7" s="88" t="str">
        <f>I9</f>
        <v>-</v>
      </c>
      <c r="J7" s="103"/>
    </row>
    <row r="8" spans="1:10" ht="14.25">
      <c r="A8" s="64" t="s">
        <v>115</v>
      </c>
      <c r="B8" s="118" t="s">
        <v>116</v>
      </c>
      <c r="C8" s="151"/>
      <c r="D8" s="69"/>
      <c r="E8" s="69"/>
      <c r="F8" s="69" t="s">
        <v>173</v>
      </c>
      <c r="G8" s="69" t="s">
        <v>173</v>
      </c>
      <c r="H8" s="69" t="s">
        <v>173</v>
      </c>
      <c r="I8" s="69" t="s">
        <v>173</v>
      </c>
      <c r="J8" s="103"/>
    </row>
    <row r="9" spans="1:10" ht="42">
      <c r="A9" s="64" t="s">
        <v>242</v>
      </c>
      <c r="B9" s="117">
        <v>4020</v>
      </c>
      <c r="C9" s="151">
        <v>6013</v>
      </c>
      <c r="D9" s="69">
        <v>2000</v>
      </c>
      <c r="E9" s="69">
        <v>2000</v>
      </c>
      <c r="F9" s="69" t="s">
        <v>173</v>
      </c>
      <c r="G9" s="69">
        <v>2000</v>
      </c>
      <c r="H9" s="69"/>
      <c r="I9" s="69" t="s">
        <v>173</v>
      </c>
      <c r="J9" s="103"/>
    </row>
    <row r="10" spans="1:10" ht="21">
      <c r="A10" s="64" t="s">
        <v>117</v>
      </c>
      <c r="B10" s="118">
        <v>4030</v>
      </c>
      <c r="C10" s="151">
        <v>11</v>
      </c>
      <c r="D10" s="69" t="s">
        <v>173</v>
      </c>
      <c r="E10" s="69" t="s">
        <v>173</v>
      </c>
      <c r="F10" s="69" t="s">
        <v>173</v>
      </c>
      <c r="G10" s="69" t="s">
        <v>173</v>
      </c>
      <c r="H10" s="69" t="s">
        <v>173</v>
      </c>
      <c r="I10" s="69" t="s">
        <v>173</v>
      </c>
      <c r="J10" s="103"/>
    </row>
    <row r="11" spans="1:10" ht="14.25">
      <c r="A11" s="64" t="s">
        <v>118</v>
      </c>
      <c r="B11" s="117">
        <v>4040</v>
      </c>
      <c r="C11" s="69" t="s">
        <v>173</v>
      </c>
      <c r="D11" s="69"/>
      <c r="E11" s="69"/>
      <c r="F11" s="69" t="s">
        <v>173</v>
      </c>
      <c r="G11" s="69" t="s">
        <v>173</v>
      </c>
      <c r="H11" s="69" t="s">
        <v>173</v>
      </c>
      <c r="I11" s="69" t="s">
        <v>173</v>
      </c>
      <c r="J11" s="103"/>
    </row>
    <row r="12" spans="1:10" ht="31.5">
      <c r="A12" s="64" t="s">
        <v>243</v>
      </c>
      <c r="B12" s="118">
        <v>4050</v>
      </c>
      <c r="C12" s="69" t="s">
        <v>173</v>
      </c>
      <c r="D12" s="69">
        <v>0</v>
      </c>
      <c r="E12" s="69" t="s">
        <v>173</v>
      </c>
      <c r="F12" s="69" t="s">
        <v>173</v>
      </c>
      <c r="G12" s="69" t="s">
        <v>173</v>
      </c>
      <c r="H12" s="69" t="s">
        <v>173</v>
      </c>
      <c r="I12" s="69" t="s">
        <v>173</v>
      </c>
      <c r="J12" s="103"/>
    </row>
    <row r="13" spans="1:9" ht="14.25">
      <c r="A13" s="64" t="s">
        <v>119</v>
      </c>
      <c r="B13" s="119">
        <v>4060</v>
      </c>
      <c r="C13" s="151">
        <v>0</v>
      </c>
      <c r="D13" s="69" t="s">
        <v>173</v>
      </c>
      <c r="E13" s="69" t="s">
        <v>173</v>
      </c>
      <c r="F13" s="69" t="s">
        <v>173</v>
      </c>
      <c r="G13" s="69" t="s">
        <v>173</v>
      </c>
      <c r="H13" s="69" t="s">
        <v>173</v>
      </c>
      <c r="I13" s="69" t="s">
        <v>173</v>
      </c>
    </row>
    <row r="14" spans="1:9" ht="14.25">
      <c r="A14" s="33"/>
      <c r="B14" s="33"/>
      <c r="C14" s="38"/>
      <c r="D14" s="33"/>
      <c r="E14" s="33"/>
      <c r="F14" s="33"/>
      <c r="G14" s="33"/>
      <c r="H14" s="33"/>
      <c r="I14" s="33"/>
    </row>
    <row r="15" spans="1:9" ht="14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4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>
      <c r="A17" s="176" t="s">
        <v>234</v>
      </c>
      <c r="B17" s="177"/>
      <c r="C17" s="154" t="s">
        <v>112</v>
      </c>
      <c r="D17" s="191"/>
      <c r="E17" s="146"/>
      <c r="F17" s="197" t="s">
        <v>198</v>
      </c>
      <c r="G17" s="198"/>
      <c r="H17" s="198"/>
      <c r="I17" s="198"/>
    </row>
    <row r="18" spans="1:9" ht="14.25">
      <c r="A18" s="141"/>
      <c r="B18" s="138"/>
      <c r="C18" s="192"/>
      <c r="D18" s="192"/>
      <c r="E18" s="147"/>
      <c r="F18" s="50"/>
      <c r="G18" s="193"/>
      <c r="H18" s="193"/>
      <c r="I18" s="193"/>
    </row>
    <row r="19" spans="1:9" ht="14.25">
      <c r="A19" s="33" t="s">
        <v>190</v>
      </c>
      <c r="B19" s="33"/>
      <c r="C19" s="154" t="s">
        <v>112</v>
      </c>
      <c r="D19" s="191"/>
      <c r="E19" s="146"/>
      <c r="F19" s="180" t="s">
        <v>199</v>
      </c>
      <c r="G19" s="181"/>
      <c r="H19" s="181"/>
      <c r="I19" s="181"/>
    </row>
    <row r="20" spans="1:9" ht="14.25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">
      <c r="A21" s="48"/>
      <c r="B21" s="48"/>
      <c r="C21" s="48"/>
      <c r="D21" s="48"/>
      <c r="E21" s="48"/>
      <c r="F21" s="48"/>
      <c r="G21" s="48"/>
      <c r="H21" s="48"/>
      <c r="I21" s="48"/>
    </row>
  </sheetData>
  <sheetProtection/>
  <mergeCells count="13">
    <mergeCell ref="G1:I1"/>
    <mergeCell ref="C17:D17"/>
    <mergeCell ref="C18:D18"/>
    <mergeCell ref="G18:I18"/>
    <mergeCell ref="F4:I4"/>
    <mergeCell ref="A2:I2"/>
    <mergeCell ref="A17:B17"/>
    <mergeCell ref="F17:I17"/>
    <mergeCell ref="F19:I19"/>
    <mergeCell ref="C4:C5"/>
    <mergeCell ref="D4:D5"/>
    <mergeCell ref="E4:E5"/>
    <mergeCell ref="C19:D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9.421875" style="35" customWidth="1"/>
    <col min="2" max="2" width="11.421875" style="35" customWidth="1"/>
    <col min="3" max="3" width="13.8515625" style="35" customWidth="1"/>
    <col min="4" max="4" width="16.8515625" style="35" customWidth="1"/>
    <col min="5" max="5" width="14.00390625" style="32" customWidth="1"/>
    <col min="6" max="6" width="11.8515625" style="53" bestFit="1" customWidth="1"/>
    <col min="7" max="8" width="11.7109375" style="53" bestFit="1" customWidth="1"/>
    <col min="9" max="9" width="11.7109375" style="53" customWidth="1"/>
    <col min="10" max="10" width="11.7109375" style="35" bestFit="1" customWidth="1"/>
    <col min="11" max="11" width="10.57421875" style="35" bestFit="1" customWidth="1"/>
    <col min="12" max="12" width="9.57421875" style="35" bestFit="1" customWidth="1"/>
    <col min="13" max="16384" width="9.140625" style="35" customWidth="1"/>
  </cols>
  <sheetData>
    <row r="1" spans="1:4" ht="12.75">
      <c r="A1" s="147"/>
      <c r="B1" s="147"/>
      <c r="C1" s="147" t="s">
        <v>153</v>
      </c>
      <c r="D1" s="32"/>
    </row>
    <row r="2" spans="1:4" ht="12.75">
      <c r="A2" s="185" t="s">
        <v>207</v>
      </c>
      <c r="B2" s="185"/>
      <c r="C2" s="185"/>
      <c r="D2" s="32"/>
    </row>
    <row r="3" spans="1:4" ht="12.75">
      <c r="A3" s="120"/>
      <c r="B3" s="120"/>
      <c r="C3" s="120"/>
      <c r="D3" s="53"/>
    </row>
    <row r="4" spans="1:4" ht="68.25" customHeight="1">
      <c r="A4" s="121" t="s">
        <v>1</v>
      </c>
      <c r="B4" s="122" t="s">
        <v>238</v>
      </c>
      <c r="C4" s="159" t="s">
        <v>236</v>
      </c>
      <c r="D4" s="159" t="s">
        <v>237</v>
      </c>
    </row>
    <row r="5" spans="1:4" ht="12.75">
      <c r="A5" s="121">
        <v>1</v>
      </c>
      <c r="B5" s="122">
        <v>2</v>
      </c>
      <c r="C5" s="159"/>
      <c r="D5" s="159"/>
    </row>
    <row r="6" spans="1:5" ht="75" customHeight="1">
      <c r="A6" s="123" t="s">
        <v>208</v>
      </c>
      <c r="B6" s="124">
        <f>B7+B8+B9</f>
        <v>176</v>
      </c>
      <c r="C6" s="124">
        <v>183</v>
      </c>
      <c r="D6" s="124">
        <v>183</v>
      </c>
      <c r="E6" s="135"/>
    </row>
    <row r="7" spans="1:5" ht="15" customHeight="1">
      <c r="A7" s="125" t="s">
        <v>120</v>
      </c>
      <c r="B7" s="126">
        <v>1</v>
      </c>
      <c r="C7" s="126">
        <v>1</v>
      </c>
      <c r="D7" s="126">
        <v>1</v>
      </c>
      <c r="E7" s="56"/>
    </row>
    <row r="8" spans="1:5" ht="30" customHeight="1">
      <c r="A8" s="125" t="s">
        <v>121</v>
      </c>
      <c r="B8" s="126">
        <v>14</v>
      </c>
      <c r="C8" s="126">
        <v>14</v>
      </c>
      <c r="D8" s="126">
        <v>14</v>
      </c>
      <c r="E8" s="56"/>
    </row>
    <row r="9" spans="1:5" ht="15" customHeight="1">
      <c r="A9" s="125" t="s">
        <v>122</v>
      </c>
      <c r="B9" s="126">
        <v>161</v>
      </c>
      <c r="C9" s="126">
        <f>C6-C7-C8</f>
        <v>168</v>
      </c>
      <c r="D9" s="126">
        <f>D6-D7-D8</f>
        <v>168</v>
      </c>
      <c r="E9" s="56"/>
    </row>
    <row r="10" spans="1:8" ht="29.25" customHeight="1">
      <c r="A10" s="123" t="s">
        <v>123</v>
      </c>
      <c r="B10" s="124">
        <f>B11+B12+B13</f>
        <v>27946</v>
      </c>
      <c r="C10" s="124">
        <f>C11+C12+C13</f>
        <v>29386</v>
      </c>
      <c r="D10" s="124">
        <f>D11+D12+D13</f>
        <v>29386</v>
      </c>
      <c r="E10" s="56"/>
      <c r="F10" s="56"/>
      <c r="G10" s="54"/>
      <c r="H10" s="54"/>
    </row>
    <row r="11" spans="1:10" ht="15" customHeight="1">
      <c r="A11" s="125" t="s">
        <v>120</v>
      </c>
      <c r="B11" s="126">
        <v>916</v>
      </c>
      <c r="C11" s="126">
        <v>504</v>
      </c>
      <c r="D11" s="126">
        <v>504</v>
      </c>
      <c r="E11" s="56"/>
      <c r="F11" s="54"/>
      <c r="I11" s="54"/>
      <c r="J11" s="127"/>
    </row>
    <row r="12" spans="1:9" ht="30" customHeight="1">
      <c r="A12" s="125" t="s">
        <v>121</v>
      </c>
      <c r="B12" s="126">
        <v>3288</v>
      </c>
      <c r="C12" s="126">
        <v>3817</v>
      </c>
      <c r="D12" s="126">
        <v>3817</v>
      </c>
      <c r="E12" s="56"/>
      <c r="F12" s="54"/>
      <c r="I12" s="54"/>
    </row>
    <row r="13" spans="1:6" ht="15" customHeight="1">
      <c r="A13" s="125" t="s">
        <v>122</v>
      </c>
      <c r="B13" s="126">
        <v>23742</v>
      </c>
      <c r="C13" s="126">
        <v>25065</v>
      </c>
      <c r="D13" s="126">
        <v>25065</v>
      </c>
      <c r="E13" s="56"/>
      <c r="F13" s="54"/>
    </row>
    <row r="14" spans="1:7" ht="45" customHeight="1">
      <c r="A14" s="123" t="s">
        <v>151</v>
      </c>
      <c r="B14" s="124">
        <f aca="true" t="shared" si="0" ref="B14:D17">B10/B6/12*1000</f>
        <v>13232.007575757576</v>
      </c>
      <c r="C14" s="124">
        <f t="shared" si="0"/>
        <v>13381.6029143898</v>
      </c>
      <c r="D14" s="124">
        <f t="shared" si="0"/>
        <v>13381.6029143898</v>
      </c>
      <c r="E14" s="56"/>
      <c r="G14" s="54"/>
    </row>
    <row r="15" spans="1:12" ht="15" customHeight="1">
      <c r="A15" s="125" t="s">
        <v>120</v>
      </c>
      <c r="B15" s="152">
        <v>76333</v>
      </c>
      <c r="C15" s="126">
        <f>C11/C7/12*1000</f>
        <v>42000</v>
      </c>
      <c r="D15" s="126">
        <f t="shared" si="0"/>
        <v>42000</v>
      </c>
      <c r="E15" s="56"/>
      <c r="G15" s="55"/>
      <c r="J15" s="128"/>
      <c r="K15" s="128"/>
      <c r="L15" s="128"/>
    </row>
    <row r="16" spans="1:8" ht="30" customHeight="1">
      <c r="A16" s="125" t="s">
        <v>121</v>
      </c>
      <c r="B16" s="152">
        <v>19751</v>
      </c>
      <c r="C16" s="126">
        <f>C12/C8/12*1000</f>
        <v>22720.2380952381</v>
      </c>
      <c r="D16" s="126">
        <f t="shared" si="0"/>
        <v>22720.2380952381</v>
      </c>
      <c r="E16" s="56"/>
      <c r="G16" s="134"/>
      <c r="H16" s="55"/>
    </row>
    <row r="17" spans="1:8" ht="15" customHeight="1">
      <c r="A17" s="125" t="s">
        <v>122</v>
      </c>
      <c r="B17" s="152">
        <v>12289</v>
      </c>
      <c r="C17" s="126">
        <f>C13/C9/12*1000</f>
        <v>12433.035714285716</v>
      </c>
      <c r="D17" s="126">
        <f t="shared" si="0"/>
        <v>12433.035714285716</v>
      </c>
      <c r="E17" s="56"/>
      <c r="F17" s="32"/>
      <c r="G17" s="32"/>
      <c r="H17" s="32"/>
    </row>
    <row r="18" spans="1:8" ht="30" customHeight="1">
      <c r="A18" s="123" t="s">
        <v>124</v>
      </c>
      <c r="B18" s="124">
        <f>B19+B20+B21</f>
        <v>33985</v>
      </c>
      <c r="C18" s="124">
        <f>C19+C20+C21</f>
        <v>35850.92</v>
      </c>
      <c r="D18" s="124">
        <f>D19+D20+D21</f>
        <v>35850.92</v>
      </c>
      <c r="E18" s="56"/>
      <c r="F18" s="56"/>
      <c r="G18" s="56"/>
      <c r="H18" s="56"/>
    </row>
    <row r="19" spans="1:10" ht="15" customHeight="1">
      <c r="A19" s="125" t="s">
        <v>120</v>
      </c>
      <c r="B19" s="130">
        <v>1118</v>
      </c>
      <c r="C19" s="126">
        <f aca="true" t="shared" si="1" ref="C19:D21">C11*1.22</f>
        <v>614.88</v>
      </c>
      <c r="D19" s="126">
        <f t="shared" si="1"/>
        <v>614.88</v>
      </c>
      <c r="E19" s="56"/>
      <c r="F19" s="32"/>
      <c r="G19" s="56"/>
      <c r="H19" s="32"/>
      <c r="J19" s="128"/>
    </row>
    <row r="20" spans="1:8" ht="30" customHeight="1">
      <c r="A20" s="125" t="s">
        <v>121</v>
      </c>
      <c r="B20" s="130">
        <v>4011</v>
      </c>
      <c r="C20" s="126">
        <f t="shared" si="1"/>
        <v>4656.74</v>
      </c>
      <c r="D20" s="126">
        <f t="shared" si="1"/>
        <v>4656.74</v>
      </c>
      <c r="E20" s="56"/>
      <c r="F20" s="56"/>
      <c r="G20" s="56"/>
      <c r="H20" s="32"/>
    </row>
    <row r="21" spans="1:6" ht="15" customHeight="1">
      <c r="A21" s="125" t="s">
        <v>122</v>
      </c>
      <c r="B21" s="153">
        <v>28856</v>
      </c>
      <c r="C21" s="126">
        <f t="shared" si="1"/>
        <v>30579.3</v>
      </c>
      <c r="D21" s="126">
        <f t="shared" si="1"/>
        <v>30579.3</v>
      </c>
      <c r="E21" s="56"/>
      <c r="F21" s="55"/>
    </row>
    <row r="22" spans="1:8" ht="45" customHeight="1">
      <c r="A22" s="123" t="s">
        <v>125</v>
      </c>
      <c r="B22" s="129">
        <f>B18/12/176*1000</f>
        <v>16091.382575757578</v>
      </c>
      <c r="C22" s="129">
        <f>C18/12/183*1000</f>
        <v>16325.555555555553</v>
      </c>
      <c r="D22" s="129">
        <f>D18/12/183*1000</f>
        <v>16325.555555555553</v>
      </c>
      <c r="E22" s="56"/>
      <c r="F22" s="54"/>
      <c r="H22" s="53">
        <v>25921</v>
      </c>
    </row>
    <row r="23" spans="1:8" ht="15" customHeight="1">
      <c r="A23" s="125" t="s">
        <v>120</v>
      </c>
      <c r="B23" s="130">
        <v>93126.7</v>
      </c>
      <c r="C23" s="130">
        <f>C19/12*1000</f>
        <v>51240</v>
      </c>
      <c r="D23" s="130">
        <f>D19/12*1000</f>
        <v>51240</v>
      </c>
      <c r="E23" s="56"/>
      <c r="F23" s="54"/>
      <c r="G23" s="54"/>
      <c r="H23" s="54">
        <f>C18-H22</f>
        <v>9929.919999999998</v>
      </c>
    </row>
    <row r="24" spans="1:6" ht="30" customHeight="1">
      <c r="A24" s="125" t="s">
        <v>121</v>
      </c>
      <c r="B24" s="130">
        <v>23877.1</v>
      </c>
      <c r="C24" s="130">
        <f>C20/12/C8*1000</f>
        <v>27718.690476190477</v>
      </c>
      <c r="D24" s="130">
        <f>D20/12/D8*1000</f>
        <v>27718.690476190477</v>
      </c>
      <c r="E24" s="56"/>
      <c r="F24" s="54"/>
    </row>
    <row r="25" spans="1:5" ht="15" customHeight="1">
      <c r="A25" s="125" t="s">
        <v>122</v>
      </c>
      <c r="B25" s="130">
        <v>14935.9</v>
      </c>
      <c r="C25" s="130">
        <f>C21/C9/12*1000</f>
        <v>15168.303571428572</v>
      </c>
      <c r="D25" s="130">
        <f>D21/D9/12*1000</f>
        <v>15168.303571428572</v>
      </c>
      <c r="E25" s="56"/>
    </row>
    <row r="26" spans="1:5" ht="12.75">
      <c r="A26" s="32"/>
      <c r="B26" s="131"/>
      <c r="C26" s="32"/>
      <c r="D26" s="32"/>
      <c r="E26" s="135"/>
    </row>
    <row r="27" spans="1:5" ht="15" customHeight="1">
      <c r="A27" s="137" t="s">
        <v>233</v>
      </c>
      <c r="B27" s="144" t="s">
        <v>112</v>
      </c>
      <c r="C27" s="164" t="s">
        <v>198</v>
      </c>
      <c r="D27" s="199"/>
      <c r="E27" s="199"/>
    </row>
    <row r="28" spans="1:4" ht="12.75">
      <c r="A28" s="141"/>
      <c r="B28" s="147"/>
      <c r="C28" s="148"/>
      <c r="D28" s="148"/>
    </row>
    <row r="29" spans="1:4" ht="12.75">
      <c r="A29" s="33"/>
      <c r="B29" s="33"/>
      <c r="C29" s="33"/>
      <c r="D29" s="32"/>
    </row>
    <row r="30" spans="1:5" ht="12.75">
      <c r="A30" s="33" t="s">
        <v>190</v>
      </c>
      <c r="B30" s="132"/>
      <c r="C30" s="200" t="s">
        <v>199</v>
      </c>
      <c r="D30" s="199"/>
      <c r="E30" s="199"/>
    </row>
    <row r="31" spans="1:3" ht="15.75">
      <c r="A31" s="34"/>
      <c r="B31" s="133"/>
      <c r="C31" s="34"/>
    </row>
    <row r="32" spans="1:3" ht="15.75">
      <c r="A32" s="34"/>
      <c r="B32" s="34"/>
      <c r="C32" s="34"/>
    </row>
    <row r="33" spans="1:3" ht="15.75">
      <c r="A33" s="34"/>
      <c r="B33" s="34"/>
      <c r="C33" s="34"/>
    </row>
    <row r="34" spans="1:3" ht="15.75">
      <c r="A34" s="34"/>
      <c r="B34" s="34"/>
      <c r="C34" s="34"/>
    </row>
    <row r="35" spans="1:3" ht="15.75">
      <c r="A35" s="34"/>
      <c r="B35" s="34"/>
      <c r="C35" s="34"/>
    </row>
    <row r="36" spans="1:3" ht="15.75">
      <c r="A36" s="34"/>
      <c r="B36" s="34"/>
      <c r="C36" s="34"/>
    </row>
    <row r="37" spans="1:3" ht="15.75">
      <c r="A37" s="34"/>
      <c r="B37" s="34"/>
      <c r="C37" s="34"/>
    </row>
    <row r="38" spans="1:3" ht="15.75">
      <c r="A38" s="34"/>
      <c r="B38" s="34"/>
      <c r="C38" s="34"/>
    </row>
    <row r="39" spans="1:3" ht="15.75">
      <c r="A39" s="34"/>
      <c r="B39" s="34"/>
      <c r="C39" s="34"/>
    </row>
    <row r="40" spans="1:3" ht="15.75">
      <c r="A40" s="34"/>
      <c r="B40" s="34"/>
      <c r="C40" s="34"/>
    </row>
  </sheetData>
  <sheetProtection/>
  <mergeCells count="5">
    <mergeCell ref="A2:C2"/>
    <mergeCell ref="C27:E27"/>
    <mergeCell ref="C30:E30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8515625" style="0" customWidth="1"/>
    <col min="2" max="2" width="6.421875" style="0" customWidth="1"/>
    <col min="5" max="5" width="7.421875" style="0" customWidth="1"/>
    <col min="6" max="6" width="5.8515625" style="0" customWidth="1"/>
    <col min="7" max="7" width="6.421875" style="0" customWidth="1"/>
    <col min="8" max="8" width="8.00390625" style="0" customWidth="1"/>
    <col min="9" max="9" width="6.57421875" style="0" customWidth="1"/>
    <col min="10" max="10" width="5.421875" style="0" customWidth="1"/>
  </cols>
  <sheetData>
    <row r="2" spans="1:9" ht="15">
      <c r="A2" s="57"/>
      <c r="B2" s="58"/>
      <c r="C2" s="58"/>
      <c r="D2" s="58"/>
      <c r="E2" s="58"/>
      <c r="F2" s="58"/>
      <c r="G2" s="58"/>
      <c r="H2" s="201" t="s">
        <v>209</v>
      </c>
      <c r="I2" s="201"/>
    </row>
    <row r="3" spans="1:9" ht="41.25" customHeight="1">
      <c r="A3" s="202" t="s">
        <v>244</v>
      </c>
      <c r="B3" s="202"/>
      <c r="C3" s="202"/>
      <c r="D3" s="202"/>
      <c r="E3" s="202"/>
      <c r="F3" s="202"/>
      <c r="G3" s="202"/>
      <c r="H3" s="202"/>
      <c r="I3" s="202"/>
    </row>
    <row r="4" spans="1:9" ht="15.75">
      <c r="A4" s="59"/>
      <c r="B4" s="60"/>
      <c r="C4" s="59"/>
      <c r="D4" s="59"/>
      <c r="E4" s="60"/>
      <c r="F4" s="59"/>
      <c r="G4" s="59"/>
      <c r="H4" s="59"/>
      <c r="I4" s="59"/>
    </row>
    <row r="5" spans="1:9" ht="15" customHeight="1">
      <c r="A5" s="203" t="s">
        <v>1</v>
      </c>
      <c r="B5" s="204" t="s">
        <v>2</v>
      </c>
      <c r="C5" s="204" t="s">
        <v>238</v>
      </c>
      <c r="D5" s="204" t="s">
        <v>236</v>
      </c>
      <c r="E5" s="204" t="s">
        <v>237</v>
      </c>
      <c r="F5" s="204" t="s">
        <v>3</v>
      </c>
      <c r="G5" s="204"/>
      <c r="H5" s="204"/>
      <c r="I5" s="204"/>
    </row>
    <row r="6" spans="1:9" ht="39" customHeight="1">
      <c r="A6" s="203"/>
      <c r="B6" s="204"/>
      <c r="C6" s="204"/>
      <c r="D6" s="204"/>
      <c r="E6" s="204"/>
      <c r="F6" s="96" t="s">
        <v>4</v>
      </c>
      <c r="G6" s="96" t="s">
        <v>5</v>
      </c>
      <c r="H6" s="96" t="s">
        <v>6</v>
      </c>
      <c r="I6" s="96" t="s">
        <v>7</v>
      </c>
    </row>
    <row r="7" spans="1:9" ht="12.75">
      <c r="A7" s="94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</row>
    <row r="8" spans="1:9" ht="12.75">
      <c r="A8" s="205" t="s">
        <v>210</v>
      </c>
      <c r="B8" s="206"/>
      <c r="C8" s="206"/>
      <c r="D8" s="206"/>
      <c r="E8" s="206"/>
      <c r="F8" s="206"/>
      <c r="G8" s="206"/>
      <c r="H8" s="206"/>
      <c r="I8" s="207"/>
    </row>
    <row r="9" spans="1:9" ht="33.75" customHeight="1">
      <c r="A9" s="97" t="s">
        <v>211</v>
      </c>
      <c r="B9" s="98">
        <v>6000</v>
      </c>
      <c r="C9" s="68" t="s">
        <v>173</v>
      </c>
      <c r="D9" s="68" t="s">
        <v>173</v>
      </c>
      <c r="E9" s="68" t="s">
        <v>173</v>
      </c>
      <c r="F9" s="68" t="s">
        <v>173</v>
      </c>
      <c r="G9" s="68" t="s">
        <v>173</v>
      </c>
      <c r="H9" s="68" t="s">
        <v>173</v>
      </c>
      <c r="I9" s="68" t="s">
        <v>173</v>
      </c>
    </row>
    <row r="10" spans="1:9" ht="12.75">
      <c r="A10" s="208" t="s">
        <v>212</v>
      </c>
      <c r="B10" s="209"/>
      <c r="C10" s="209"/>
      <c r="D10" s="209"/>
      <c r="E10" s="209"/>
      <c r="F10" s="209"/>
      <c r="G10" s="209"/>
      <c r="H10" s="209"/>
      <c r="I10" s="210"/>
    </row>
    <row r="11" spans="1:9" ht="43.5" customHeight="1">
      <c r="A11" s="97" t="s">
        <v>220</v>
      </c>
      <c r="B11" s="98">
        <v>6010</v>
      </c>
      <c r="C11" s="68" t="s">
        <v>173</v>
      </c>
      <c r="D11" s="68" t="s">
        <v>173</v>
      </c>
      <c r="E11" s="68" t="s">
        <v>173</v>
      </c>
      <c r="F11" s="68" t="s">
        <v>173</v>
      </c>
      <c r="G11" s="68" t="s">
        <v>173</v>
      </c>
      <c r="H11" s="68" t="s">
        <v>173</v>
      </c>
      <c r="I11" s="68" t="s">
        <v>173</v>
      </c>
    </row>
    <row r="12" spans="1:9" ht="21">
      <c r="A12" s="97" t="s">
        <v>213</v>
      </c>
      <c r="B12" s="99">
        <v>6020</v>
      </c>
      <c r="C12" s="68" t="s">
        <v>173</v>
      </c>
      <c r="D12" s="68" t="s">
        <v>173</v>
      </c>
      <c r="E12" s="68" t="s">
        <v>173</v>
      </c>
      <c r="F12" s="68" t="s">
        <v>173</v>
      </c>
      <c r="G12" s="68" t="s">
        <v>173</v>
      </c>
      <c r="H12" s="68" t="s">
        <v>173</v>
      </c>
      <c r="I12" s="68" t="s">
        <v>173</v>
      </c>
    </row>
    <row r="13" spans="1:9" ht="12.75">
      <c r="A13" s="100" t="s">
        <v>214</v>
      </c>
      <c r="B13" s="100"/>
      <c r="C13" s="100"/>
      <c r="D13" s="100"/>
      <c r="E13" s="100"/>
      <c r="F13" s="100"/>
      <c r="G13" s="100"/>
      <c r="H13" s="100"/>
      <c r="I13" s="100"/>
    </row>
    <row r="14" spans="1:9" ht="15">
      <c r="A14" s="61"/>
      <c r="B14" s="61"/>
      <c r="C14" s="61"/>
      <c r="D14" s="61"/>
      <c r="E14" s="61"/>
      <c r="F14" s="61"/>
      <c r="G14" s="61"/>
      <c r="H14" s="62"/>
      <c r="I14" s="62"/>
    </row>
    <row r="15" spans="1:9" ht="15">
      <c r="A15" s="61"/>
      <c r="B15" s="61"/>
      <c r="C15" s="61"/>
      <c r="D15" s="61"/>
      <c r="E15" s="61"/>
      <c r="F15" s="61"/>
      <c r="G15" s="61"/>
      <c r="H15" s="62"/>
      <c r="I15" s="62"/>
    </row>
    <row r="16" spans="1:9" ht="15">
      <c r="A16" s="61"/>
      <c r="B16" s="61"/>
      <c r="C16" s="61"/>
      <c r="D16" s="61"/>
      <c r="E16" s="61"/>
      <c r="F16" s="61"/>
      <c r="G16" s="61"/>
      <c r="H16" s="62"/>
      <c r="I16" s="62"/>
    </row>
    <row r="17" spans="1:9" ht="12.75">
      <c r="A17" s="176" t="s">
        <v>233</v>
      </c>
      <c r="B17" s="177"/>
      <c r="C17" s="211"/>
      <c r="D17" s="211"/>
      <c r="E17" s="63"/>
      <c r="F17" s="178" t="s">
        <v>198</v>
      </c>
      <c r="G17" s="211"/>
      <c r="H17" s="211"/>
      <c r="I17" s="211"/>
    </row>
    <row r="18" spans="1:9" ht="29.25" customHeight="1">
      <c r="A18" s="33" t="s">
        <v>191</v>
      </c>
      <c r="B18" s="33"/>
      <c r="C18" s="173" t="s">
        <v>85</v>
      </c>
      <c r="D18" s="174"/>
      <c r="E18" s="63"/>
      <c r="F18" s="180" t="s">
        <v>199</v>
      </c>
      <c r="G18" s="212"/>
      <c r="H18" s="212"/>
      <c r="I18" s="212"/>
    </row>
    <row r="19" spans="1:9" ht="12.75">
      <c r="A19" s="33"/>
      <c r="B19" s="33"/>
      <c r="C19" s="33"/>
      <c r="D19" s="33"/>
      <c r="E19" s="33"/>
      <c r="F19" s="33"/>
      <c r="G19" s="33"/>
      <c r="H19" s="33"/>
      <c r="I19" s="33"/>
    </row>
  </sheetData>
  <sheetProtection/>
  <mergeCells count="14">
    <mergeCell ref="A8:I8"/>
    <mergeCell ref="A10:I10"/>
    <mergeCell ref="F17:I17"/>
    <mergeCell ref="F18:I18"/>
    <mergeCell ref="C18:D18"/>
    <mergeCell ref="A17:D17"/>
    <mergeCell ref="H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2023-08-29T06:05:43Z</cp:lastPrinted>
  <dcterms:created xsi:type="dcterms:W3CDTF">1996-10-08T23:32:33Z</dcterms:created>
  <dcterms:modified xsi:type="dcterms:W3CDTF">2023-08-29T06:05:47Z</dcterms:modified>
  <cp:category/>
  <cp:version/>
  <cp:contentType/>
  <cp:contentStatus/>
</cp:coreProperties>
</file>